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2070" yWindow="975" windowWidth="17280" windowHeight="8925" tabRatio="830" activeTab="0"/>
  </bookViews>
  <sheets>
    <sheet name="Simulador de Conta" sheetId="1" r:id="rId1"/>
    <sheet name="Residencial Social" sheetId="2" state="hidden" r:id="rId2"/>
    <sheet name="Residencial Unifamiliar" sheetId="3" state="hidden" r:id="rId3"/>
    <sheet name="Residencial Multifamiliar" sheetId="4" state="hidden" r:id="rId4"/>
    <sheet name="Comercial" sheetId="5" state="hidden" r:id="rId5"/>
    <sheet name="Industrial" sheetId="6" state="hidden" r:id="rId6"/>
    <sheet name="Pública" sheetId="7" state="hidden" r:id="rId7"/>
    <sheet name="Estrutura Tarifária" sheetId="8" state="hidden" r:id="rId8"/>
  </sheets>
  <definedNames/>
  <calcPr fullCalcOnLoad="1"/>
</workbook>
</file>

<file path=xl/sharedStrings.xml><?xml version="1.0" encoding="utf-8"?>
<sst xmlns="http://schemas.openxmlformats.org/spreadsheetml/2006/main" count="358" uniqueCount="76">
  <si>
    <t>VALOR</t>
  </si>
  <si>
    <t>X</t>
  </si>
  <si>
    <t>=</t>
  </si>
  <si>
    <t xml:space="preserve"> FORNECIMENTO DE ÁGUA</t>
  </si>
  <si>
    <t>COLETA DE ESGOTO (%)</t>
  </si>
  <si>
    <t xml:space="preserve"> VALOR TOTAL</t>
  </si>
  <si>
    <t>Pública</t>
  </si>
  <si>
    <t>NÚMERO DE ECONOMIAS</t>
  </si>
  <si>
    <t>ÁGUA</t>
  </si>
  <si>
    <t>ESGOTO</t>
  </si>
  <si>
    <t>VALOR TOTAL DA CONTA</t>
  </si>
  <si>
    <t>VALOR TOTAL POR CATEGORIA</t>
  </si>
  <si>
    <t>VALOR UNITÁRIO POR CATEGORIA</t>
  </si>
  <si>
    <t>CONSUMO (m³)</t>
  </si>
  <si>
    <t>Estrutura Tarifária</t>
  </si>
  <si>
    <t>Tarifa Social (Residencial)</t>
  </si>
  <si>
    <t>Faixa (m³)</t>
  </si>
  <si>
    <t>Água (R$)</t>
  </si>
  <si>
    <t>Esgoto (%)</t>
  </si>
  <si>
    <t>Esgoto (R$)</t>
  </si>
  <si>
    <t>Fixa</t>
  </si>
  <si>
    <t>Residencial</t>
  </si>
  <si>
    <t>Comercial</t>
  </si>
  <si>
    <t>Industrial</t>
  </si>
  <si>
    <t>a</t>
  </si>
  <si>
    <t>Faixa 1</t>
  </si>
  <si>
    <t>Faixa 2</t>
  </si>
  <si>
    <t>Faixa 3</t>
  </si>
  <si>
    <t>Faixa 4</t>
  </si>
  <si>
    <t>Faixa 5</t>
  </si>
  <si>
    <t>Faixa 6</t>
  </si>
  <si>
    <t>COMERCIAL</t>
  </si>
  <si>
    <t>&gt;</t>
  </si>
  <si>
    <t>CATEGORIA</t>
  </si>
  <si>
    <t>Residencial Social</t>
  </si>
  <si>
    <t>RESIDENCIAL SOCIAL</t>
  </si>
  <si>
    <t>ECONOMIAS TOTAL</t>
  </si>
  <si>
    <t xml:space="preserve">   Residencial Social </t>
  </si>
  <si>
    <t xml:space="preserve">   Residencial</t>
  </si>
  <si>
    <t xml:space="preserve">   Comercial</t>
  </si>
  <si>
    <t xml:space="preserve">   Industrial</t>
  </si>
  <si>
    <t xml:space="preserve">   Pública</t>
  </si>
  <si>
    <t>..........................................................................................</t>
  </si>
  <si>
    <t>SIMULADOR DE CONTA</t>
  </si>
  <si>
    <t>FIXA (Água)</t>
  </si>
  <si>
    <t>FIXA (Esgoto)</t>
  </si>
  <si>
    <t>TOTAL UNIT.</t>
  </si>
  <si>
    <t>TOTAL CAT.</t>
  </si>
  <si>
    <t>........................................................................................................................................</t>
  </si>
  <si>
    <t>Residencial Multifamiliar</t>
  </si>
  <si>
    <t>Residencial Unifamiliar</t>
  </si>
  <si>
    <t>RESIDENCIAL MULTIFAMILIAR</t>
  </si>
  <si>
    <t>RESIDENCIAL UNIFAMILAR</t>
  </si>
  <si>
    <t>FMS</t>
  </si>
  <si>
    <t>6,95</t>
  </si>
  <si>
    <t>0,7655</t>
  </si>
  <si>
    <t>2,0669</t>
  </si>
  <si>
    <t>2,5836</t>
  </si>
  <si>
    <t>2,9281</t>
  </si>
  <si>
    <t>3,9628</t>
  </si>
  <si>
    <t>5,1685</t>
  </si>
  <si>
    <t>13,90</t>
  </si>
  <si>
    <t>1,5310</t>
  </si>
  <si>
    <t>4,1338</t>
  </si>
  <si>
    <t>5,1673</t>
  </si>
  <si>
    <t>5,8562</t>
  </si>
  <si>
    <t>7,9243</t>
  </si>
  <si>
    <t>10,3357</t>
  </si>
  <si>
    <t>15,01</t>
  </si>
  <si>
    <t>4,3072</t>
  </si>
  <si>
    <t>8,2700</t>
  </si>
  <si>
    <t>39,47</t>
  </si>
  <si>
    <t>4,1386</t>
  </si>
  <si>
    <t>4,6493</t>
  </si>
  <si>
    <t>8,2712</t>
  </si>
  <si>
    <t>9,9924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</si>
</sst>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\-&quot;R$&quot;\ #,##0.00"/>
    <numFmt numFmtId="165" formatCode="_-&quot;R$&quot;\ * #,##0.00_-;\-&quot;R$&quot;\ * #,##0.00_-;_-&quot;R$&quot;\ * &quot;-&quot;??_-;_-@_-"/>
    <numFmt numFmtId="166" formatCode="_(* #,##0.00_);_(* \(#,##0.00\);_(* &quot;-&quot;??_);_(@_)"/>
    <numFmt numFmtId="167" formatCode="&quot;R$ &quot;#,##0.00"/>
    <numFmt numFmtId="168" formatCode="0.0000"/>
    <numFmt numFmtId="169" formatCode="_(* #,##0.0000_);_(* \(#,##0.0000\);_(* &quot;-&quot;??_);_(@_)"/>
    <numFmt numFmtId="170" formatCode="&quot;R$&quot;\ #,##0.00"/>
    <numFmt numFmtId="171" formatCode="#,##0_ ;\-#,##0\ "/>
    <numFmt numFmtId="172" formatCode="#,##0.000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ourier New"/>
      <family val="3"/>
    </font>
    <font>
      <b/>
      <sz val="13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Calibri"/>
      <family val="2"/>
    </font>
    <font>
      <sz val="8"/>
      <name val="Calibri"/>
      <family val="2"/>
    </font>
    <font>
      <b/>
      <sz val="10"/>
      <color indexed="9"/>
      <name val="Century Gothic"/>
      <family val="2"/>
    </font>
    <font>
      <sz val="10"/>
      <color indexed="21"/>
      <name val="Arial Black"/>
      <family val="2"/>
    </font>
    <font>
      <b/>
      <sz val="12"/>
      <name val="Arial Black"/>
      <family val="2"/>
    </font>
    <font>
      <b/>
      <sz val="12"/>
      <color indexed="9"/>
      <name val="Arial"/>
      <family val="2"/>
    </font>
    <font>
      <b/>
      <sz val="10"/>
      <color indexed="21"/>
      <name val="Cambria"/>
      <family val="1"/>
    </font>
    <font>
      <b/>
      <sz val="30"/>
      <name val="Courier New"/>
      <family val="3"/>
    </font>
    <font>
      <b/>
      <sz val="25"/>
      <name val="Arial Black"/>
      <family val="2"/>
    </font>
    <font>
      <b/>
      <sz val="12"/>
      <color indexed="9"/>
      <name val="Tahoma"/>
      <family val="2"/>
    </font>
    <font>
      <b/>
      <sz val="18"/>
      <color indexed="56"/>
      <name val="Calibri"/>
      <family val="2"/>
    </font>
    <font>
      <b/>
      <sz val="12"/>
      <name val="Arial"/>
      <family val="2"/>
    </font>
    <font>
      <b/>
      <sz val="12"/>
      <color indexed="9"/>
      <name val="Cambria"/>
      <family val="1"/>
    </font>
    <font>
      <b/>
      <sz val="13"/>
      <color indexed="9"/>
      <name val="Cambria"/>
      <family val="1"/>
    </font>
    <font>
      <b/>
      <sz val="12"/>
      <color indexed="21"/>
      <name val="Calibri"/>
      <family val="2"/>
    </font>
    <font>
      <b/>
      <sz val="12"/>
      <color indexed="18"/>
      <name val="Cambria"/>
      <family val="1"/>
    </font>
    <font>
      <b/>
      <sz val="13"/>
      <color indexed="18"/>
      <name val="Calibri"/>
      <family val="2"/>
    </font>
    <font>
      <b/>
      <sz val="35"/>
      <color indexed="18"/>
      <name val="Arial"/>
      <family val="2"/>
    </font>
    <font>
      <sz val="12"/>
      <color indexed="18"/>
      <name val="Calibri"/>
      <family val="2"/>
    </font>
    <font>
      <b/>
      <sz val="12"/>
      <color indexed="57"/>
      <name val="Cambria"/>
      <family val="1"/>
    </font>
    <font>
      <sz val="12"/>
      <color indexed="57"/>
      <name val="Calibri"/>
      <family val="2"/>
    </font>
    <font>
      <b/>
      <sz val="13"/>
      <color indexed="21"/>
      <name val="Calibri"/>
      <family val="2"/>
    </font>
    <font>
      <b/>
      <sz val="20"/>
      <color indexed="18"/>
      <name val="Aharoni"/>
      <family val="0"/>
    </font>
    <font>
      <b/>
      <sz val="10"/>
      <color indexed="9"/>
      <name val="Arial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entury Gothic"/>
      <family val="2"/>
    </font>
    <font>
      <sz val="10"/>
      <color theme="8" tint="-0.4999699890613556"/>
      <name val="Arial Black"/>
      <family val="2"/>
    </font>
    <font>
      <b/>
      <sz val="10"/>
      <color theme="8" tint="-0.4999699890613556"/>
      <name val="Cambria"/>
      <family val="1"/>
    </font>
    <font>
      <b/>
      <sz val="13"/>
      <color theme="0"/>
      <name val="Cambria"/>
      <family val="1"/>
    </font>
    <font>
      <b/>
      <sz val="13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b/>
      <sz val="35"/>
      <color theme="4" tint="-0.4999699890613556"/>
      <name val="Arial"/>
      <family val="2"/>
    </font>
    <font>
      <b/>
      <sz val="13"/>
      <color theme="4" tint="-0.4999699890613556"/>
      <name val="Calibri"/>
      <family val="2"/>
    </font>
    <font>
      <b/>
      <sz val="12"/>
      <color theme="0"/>
      <name val="Cambria"/>
      <family val="1"/>
    </font>
    <font>
      <b/>
      <sz val="12"/>
      <color theme="4" tint="-0.4999699890613556"/>
      <name val="Cambria"/>
      <family val="1"/>
    </font>
    <font>
      <b/>
      <sz val="12"/>
      <color theme="6" tint="-0.4999699890613556"/>
      <name val="Cambria"/>
      <family val="1"/>
    </font>
    <font>
      <sz val="12"/>
      <color theme="4" tint="-0.4999699890613556"/>
      <name val="Calibri"/>
      <family val="2"/>
    </font>
    <font>
      <sz val="12"/>
      <color theme="6" tint="-0.4999699890613556"/>
      <name val="Calibri"/>
      <family val="2"/>
    </font>
    <font>
      <b/>
      <sz val="10"/>
      <color theme="0"/>
      <name val="Arial"/>
      <family val="2"/>
    </font>
    <font>
      <b/>
      <sz val="20"/>
      <color theme="4" tint="-0.4999699890613556"/>
      <name val="Aharoni"/>
      <family val="0"/>
    </font>
    <font>
      <b/>
      <sz val="12"/>
      <color theme="0"/>
      <name val="Arial"/>
      <family val="2"/>
    </font>
    <font>
      <b/>
      <sz val="18"/>
      <color theme="3" tint="-0.4999699890613556"/>
      <name val="Calibri"/>
      <family val="2"/>
    </font>
    <font>
      <b/>
      <sz val="12"/>
      <color theme="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ck">
        <color theme="0"/>
      </top>
      <bottom/>
    </border>
    <border>
      <left/>
      <right style="thick">
        <color theme="0"/>
      </right>
      <top style="thick">
        <color theme="0"/>
      </top>
      <bottom/>
    </border>
    <border>
      <left/>
      <right style="thick">
        <color theme="0"/>
      </right>
      <top/>
      <bottom/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/>
      <top style="thick">
        <color theme="0"/>
      </top>
      <bottom/>
    </border>
    <border>
      <left/>
      <right style="thick">
        <color theme="0"/>
      </right>
      <top style="thick">
        <color theme="0"/>
      </top>
      <bottom style="medium">
        <color theme="0"/>
      </bottom>
    </border>
    <border>
      <left style="thick">
        <color theme="0"/>
      </left>
      <right/>
      <top/>
      <bottom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</border>
    <border>
      <left style="thick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 style="thick">
        <color theme="0"/>
      </right>
      <top style="medium">
        <color theme="0"/>
      </top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0"/>
      </bottom>
    </border>
    <border>
      <left style="thick">
        <color theme="0"/>
      </left>
      <right/>
      <top style="thick">
        <color theme="0"/>
      </top>
      <bottom style="medium">
        <color theme="0"/>
      </bottom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5" fillId="33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2" fontId="2" fillId="2" borderId="12" xfId="0" applyNumberFormat="1" applyFont="1" applyFill="1" applyBorder="1" applyAlignment="1" applyProtection="1">
      <alignment horizontal="center" vertical="center"/>
      <protection hidden="1"/>
    </xf>
    <xf numFmtId="168" fontId="66" fillId="2" borderId="12" xfId="0" applyNumberFormat="1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167" fontId="2" fillId="2" borderId="13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65" fillId="33" borderId="14" xfId="0" applyFont="1" applyFill="1" applyBorder="1" applyAlignment="1" applyProtection="1">
      <alignment horizontal="center" vertical="center"/>
      <protection hidden="1"/>
    </xf>
    <xf numFmtId="2" fontId="2" fillId="2" borderId="11" xfId="0" applyNumberFormat="1" applyFont="1" applyFill="1" applyBorder="1" applyAlignment="1" applyProtection="1">
      <alignment horizontal="center" vertical="center"/>
      <protection hidden="1"/>
    </xf>
    <xf numFmtId="9" fontId="67" fillId="2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9" fontId="5" fillId="2" borderId="15" xfId="52" applyNumberFormat="1" applyFont="1" applyFill="1" applyBorder="1" applyAlignment="1" applyProtection="1">
      <alignment horizontal="center" vertical="center"/>
      <protection hidden="1"/>
    </xf>
    <xf numFmtId="169" fontId="5" fillId="2" borderId="16" xfId="52" applyNumberFormat="1" applyFont="1" applyFill="1" applyBorder="1" applyAlignment="1" applyProtection="1">
      <alignment horizontal="center" vertical="center"/>
      <protection hidden="1"/>
    </xf>
    <xf numFmtId="9" fontId="5" fillId="0" borderId="15" xfId="50" applyFont="1" applyBorder="1" applyAlignment="1" applyProtection="1" quotePrefix="1">
      <alignment horizontal="center" vertical="center"/>
      <protection hidden="1"/>
    </xf>
    <xf numFmtId="10" fontId="6" fillId="0" borderId="0" xfId="50" applyNumberFormat="1" applyFont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1" fontId="5" fillId="0" borderId="0" xfId="48" applyNumberFormat="1" applyFont="1" applyAlignment="1" applyProtection="1" quotePrefix="1">
      <alignment horizontal="center" vertical="center"/>
      <protection hidden="1"/>
    </xf>
    <xf numFmtId="1" fontId="5" fillId="0" borderId="18" xfId="48" applyNumberFormat="1" applyFont="1" applyBorder="1" applyAlignment="1" applyProtection="1" quotePrefix="1">
      <alignment horizontal="center" vertical="center"/>
      <protection hidden="1"/>
    </xf>
    <xf numFmtId="9" fontId="5" fillId="0" borderId="19" xfId="50" applyFont="1" applyBorder="1" applyAlignment="1" applyProtection="1" quotePrefix="1">
      <alignment horizontal="center" vertical="center"/>
      <protection hidden="1"/>
    </xf>
    <xf numFmtId="0" fontId="17" fillId="0" borderId="17" xfId="0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right" vertical="center"/>
      <protection hidden="1"/>
    </xf>
    <xf numFmtId="1" fontId="5" fillId="0" borderId="21" xfId="48" applyNumberFormat="1" applyFont="1" applyBorder="1" applyAlignment="1" applyProtection="1" quotePrefix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9" fontId="5" fillId="0" borderId="23" xfId="50" applyFont="1" applyBorder="1" applyAlignment="1" applyProtection="1" quotePrefix="1">
      <alignment horizontal="center" vertical="center"/>
      <protection hidden="1"/>
    </xf>
    <xf numFmtId="49" fontId="5" fillId="0" borderId="20" xfId="48" applyNumberFormat="1" applyFont="1" applyBorder="1" applyAlignment="1" applyProtection="1" quotePrefix="1">
      <alignment horizontal="right" vertical="center"/>
      <protection hidden="1"/>
    </xf>
    <xf numFmtId="1" fontId="5" fillId="0" borderId="0" xfId="48" applyNumberFormat="1" applyFont="1" applyAlignment="1" applyProtection="1" quotePrefix="1">
      <alignment horizontal="right" vertical="center"/>
      <protection hidden="1"/>
    </xf>
    <xf numFmtId="1" fontId="5" fillId="0" borderId="18" xfId="48" applyNumberFormat="1" applyFont="1" applyBorder="1" applyAlignment="1" applyProtection="1" quotePrefix="1">
      <alignment horizontal="left" vertical="center"/>
      <protection hidden="1"/>
    </xf>
    <xf numFmtId="1" fontId="5" fillId="0" borderId="20" xfId="48" applyNumberFormat="1" applyFont="1" applyBorder="1" applyAlignment="1" applyProtection="1" quotePrefix="1">
      <alignment horizontal="right" vertical="center"/>
      <protection hidden="1"/>
    </xf>
    <xf numFmtId="1" fontId="5" fillId="0" borderId="21" xfId="48" applyNumberFormat="1" applyFont="1" applyBorder="1" applyAlignment="1" applyProtection="1" quotePrefix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8" fillId="0" borderId="11" xfId="0" applyFont="1" applyBorder="1" applyAlignment="1" applyProtection="1">
      <alignment horizontal="center" vertical="center"/>
      <protection hidden="1"/>
    </xf>
    <xf numFmtId="0" fontId="68" fillId="0" borderId="12" xfId="0" applyFont="1" applyBorder="1" applyAlignment="1" applyProtection="1">
      <alignment horizontal="center" vertical="center"/>
      <protection hidden="1"/>
    </xf>
    <xf numFmtId="0" fontId="68" fillId="0" borderId="13" xfId="0" applyFont="1" applyBorder="1" applyAlignment="1" applyProtection="1">
      <alignment horizontal="center" vertical="center"/>
      <protection hidden="1"/>
    </xf>
    <xf numFmtId="0" fontId="68" fillId="34" borderId="13" xfId="0" applyFont="1" applyFill="1" applyBorder="1" applyAlignment="1" applyProtection="1">
      <alignment vertical="center"/>
      <protection hidden="1"/>
    </xf>
    <xf numFmtId="0" fontId="69" fillId="6" borderId="11" xfId="0" applyFont="1" applyFill="1" applyBorder="1" applyAlignment="1" applyProtection="1">
      <alignment horizontal="center" vertical="center"/>
      <protection hidden="1"/>
    </xf>
    <xf numFmtId="0" fontId="70" fillId="6" borderId="24" xfId="0" applyFont="1" applyFill="1" applyBorder="1" applyAlignment="1" applyProtection="1">
      <alignment horizontal="center" vertical="center"/>
      <protection hidden="1"/>
    </xf>
    <xf numFmtId="171" fontId="71" fillId="34" borderId="25" xfId="0" applyNumberFormat="1" applyFont="1" applyFill="1" applyBorder="1" applyAlignment="1" applyProtection="1">
      <alignment vertical="center"/>
      <protection hidden="1"/>
    </xf>
    <xf numFmtId="171" fontId="71" fillId="34" borderId="26" xfId="0" applyNumberFormat="1" applyFont="1" applyFill="1" applyBorder="1" applyAlignment="1" applyProtection="1">
      <alignment vertical="center"/>
      <protection hidden="1"/>
    </xf>
    <xf numFmtId="171" fontId="71" fillId="34" borderId="27" xfId="0" applyNumberFormat="1" applyFont="1" applyFill="1" applyBorder="1" applyAlignment="1" applyProtection="1">
      <alignment vertical="center"/>
      <protection hidden="1"/>
    </xf>
    <xf numFmtId="0" fontId="70" fillId="0" borderId="28" xfId="0" applyFont="1" applyBorder="1" applyAlignment="1" applyProtection="1">
      <alignment horizontal="center" vertical="center"/>
      <protection hidden="1"/>
    </xf>
    <xf numFmtId="0" fontId="70" fillId="0" borderId="24" xfId="0" applyFont="1" applyBorder="1" applyAlignment="1" applyProtection="1">
      <alignment horizontal="center" vertical="center"/>
      <protection hidden="1"/>
    </xf>
    <xf numFmtId="171" fontId="72" fillId="0" borderId="29" xfId="45" applyNumberFormat="1" applyFont="1" applyFill="1" applyBorder="1" applyAlignment="1" applyProtection="1">
      <alignment horizontal="center" vertical="center"/>
      <protection hidden="1"/>
    </xf>
    <xf numFmtId="171" fontId="71" fillId="0" borderId="30" xfId="0" applyNumberFormat="1" applyFont="1" applyBorder="1" applyAlignment="1" applyProtection="1">
      <alignment horizontal="center" vertical="center"/>
      <protection hidden="1"/>
    </xf>
    <xf numFmtId="171" fontId="71" fillId="0" borderId="0" xfId="0" applyNumberFormat="1" applyFont="1" applyAlignment="1" applyProtection="1">
      <alignment horizontal="center" vertical="center"/>
      <protection hidden="1"/>
    </xf>
    <xf numFmtId="171" fontId="71" fillId="0" borderId="26" xfId="0" applyNumberFormat="1" applyFont="1" applyBorder="1" applyAlignment="1" applyProtection="1">
      <alignment horizontal="center" vertical="center"/>
      <protection hidden="1"/>
    </xf>
    <xf numFmtId="0" fontId="68" fillId="34" borderId="0" xfId="0" applyFont="1" applyFill="1" applyAlignment="1" applyProtection="1">
      <alignment horizontal="center" vertical="center"/>
      <protection hidden="1"/>
    </xf>
    <xf numFmtId="0" fontId="73" fillId="35" borderId="31" xfId="0" applyFont="1" applyFill="1" applyBorder="1" applyAlignment="1" applyProtection="1">
      <alignment horizontal="center" vertical="center"/>
      <protection hidden="1"/>
    </xf>
    <xf numFmtId="0" fontId="74" fillId="19" borderId="32" xfId="0" applyFont="1" applyFill="1" applyBorder="1" applyAlignment="1" applyProtection="1">
      <alignment horizontal="center" vertical="center"/>
      <protection hidden="1"/>
    </xf>
    <xf numFmtId="0" fontId="75" fillId="19" borderId="32" xfId="0" applyFont="1" applyFill="1" applyBorder="1" applyAlignment="1" applyProtection="1">
      <alignment horizontal="center" vertical="center"/>
      <protection hidden="1"/>
    </xf>
    <xf numFmtId="0" fontId="74" fillId="36" borderId="32" xfId="0" applyFont="1" applyFill="1" applyBorder="1" applyAlignment="1" applyProtection="1">
      <alignment horizontal="center" vertical="center"/>
      <protection hidden="1"/>
    </xf>
    <xf numFmtId="0" fontId="75" fillId="16" borderId="32" xfId="0" applyFont="1" applyFill="1" applyBorder="1" applyAlignment="1" applyProtection="1">
      <alignment horizontal="center" vertical="center"/>
      <protection hidden="1"/>
    </xf>
    <xf numFmtId="0" fontId="73" fillId="37" borderId="33" xfId="0" applyFont="1" applyFill="1" applyBorder="1" applyAlignment="1" applyProtection="1">
      <alignment horizontal="center" vertical="center"/>
      <protection hidden="1"/>
    </xf>
    <xf numFmtId="0" fontId="73" fillId="34" borderId="0" xfId="0" applyFont="1" applyFill="1" applyAlignment="1" applyProtection="1">
      <alignment horizontal="center" vertical="center"/>
      <protection hidden="1"/>
    </xf>
    <xf numFmtId="0" fontId="73" fillId="35" borderId="34" xfId="0" applyFont="1" applyFill="1" applyBorder="1" applyAlignment="1" applyProtection="1">
      <alignment horizontal="center" vertical="center"/>
      <protection hidden="1"/>
    </xf>
    <xf numFmtId="0" fontId="73" fillId="37" borderId="35" xfId="0" applyFont="1" applyFill="1" applyBorder="1" applyAlignment="1" applyProtection="1">
      <alignment horizontal="center" vertical="center"/>
      <protection hidden="1"/>
    </xf>
    <xf numFmtId="0" fontId="70" fillId="38" borderId="31" xfId="0" applyFont="1" applyFill="1" applyBorder="1" applyAlignment="1" applyProtection="1">
      <alignment horizontal="center" vertical="center"/>
      <protection hidden="1"/>
    </xf>
    <xf numFmtId="164" fontId="76" fillId="7" borderId="32" xfId="45" applyNumberFormat="1" applyFont="1" applyFill="1" applyBorder="1" applyAlignment="1" applyProtection="1">
      <alignment horizontal="center" vertical="center"/>
      <protection hidden="1"/>
    </xf>
    <xf numFmtId="164" fontId="77" fillId="7" borderId="32" xfId="45" applyNumberFormat="1" applyFont="1" applyFill="1" applyBorder="1" applyAlignment="1" applyProtection="1">
      <alignment horizontal="center" vertical="center"/>
      <protection hidden="1"/>
    </xf>
    <xf numFmtId="164" fontId="76" fillId="2" borderId="32" xfId="45" applyNumberFormat="1" applyFont="1" applyFill="1" applyBorder="1" applyAlignment="1" applyProtection="1">
      <alignment horizontal="center" vertical="center"/>
      <protection hidden="1"/>
    </xf>
    <xf numFmtId="164" fontId="77" fillId="4" borderId="32" xfId="45" applyNumberFormat="1" applyFont="1" applyFill="1" applyBorder="1" applyAlignment="1" applyProtection="1">
      <alignment horizontal="center" vertical="center"/>
      <protection hidden="1"/>
    </xf>
    <xf numFmtId="164" fontId="70" fillId="6" borderId="33" xfId="45" applyNumberFormat="1" applyFont="1" applyFill="1" applyBorder="1" applyAlignment="1" applyProtection="1">
      <alignment horizontal="center" vertical="center"/>
      <protection hidden="1"/>
    </xf>
    <xf numFmtId="164" fontId="70" fillId="34" borderId="0" xfId="45" applyNumberFormat="1" applyFont="1" applyFill="1" applyBorder="1" applyAlignment="1" applyProtection="1">
      <alignment horizontal="center" vertical="center"/>
      <protection hidden="1"/>
    </xf>
    <xf numFmtId="0" fontId="70" fillId="38" borderId="34" xfId="0" applyFont="1" applyFill="1" applyBorder="1" applyAlignment="1" applyProtection="1">
      <alignment horizontal="center" vertical="center"/>
      <protection hidden="1"/>
    </xf>
    <xf numFmtId="164" fontId="70" fillId="6" borderId="35" xfId="45" applyNumberFormat="1" applyFont="1" applyFill="1" applyBorder="1" applyAlignment="1" applyProtection="1">
      <alignment horizontal="center" vertical="center"/>
      <protection hidden="1"/>
    </xf>
    <xf numFmtId="0" fontId="70" fillId="38" borderId="36" xfId="0" applyFont="1" applyFill="1" applyBorder="1" applyAlignment="1" applyProtection="1">
      <alignment horizontal="center" vertical="center"/>
      <protection hidden="1"/>
    </xf>
    <xf numFmtId="164" fontId="70" fillId="6" borderId="37" xfId="45" applyNumberFormat="1" applyFont="1" applyFill="1" applyBorder="1" applyAlignment="1" applyProtection="1">
      <alignment horizontal="center" vertical="center"/>
      <protection hidden="1"/>
    </xf>
    <xf numFmtId="0" fontId="70" fillId="38" borderId="38" xfId="0" applyFont="1" applyFill="1" applyBorder="1" applyAlignment="1" applyProtection="1">
      <alignment horizontal="center" vertical="center"/>
      <protection hidden="1"/>
    </xf>
    <xf numFmtId="164" fontId="70" fillId="6" borderId="39" xfId="45" applyNumberFormat="1" applyFont="1" applyFill="1" applyBorder="1" applyAlignment="1" applyProtection="1">
      <alignment horizontal="center" vertical="center"/>
      <protection hidden="1"/>
    </xf>
    <xf numFmtId="170" fontId="74" fillId="19" borderId="14" xfId="0" applyNumberFormat="1" applyFont="1" applyFill="1" applyBorder="1" applyAlignment="1" applyProtection="1">
      <alignment horizontal="center" vertical="center"/>
      <protection hidden="1"/>
    </xf>
    <xf numFmtId="170" fontId="75" fillId="19" borderId="14" xfId="0" applyNumberFormat="1" applyFont="1" applyFill="1" applyBorder="1" applyAlignment="1" applyProtection="1">
      <alignment horizontal="center" vertical="center"/>
      <protection hidden="1"/>
    </xf>
    <xf numFmtId="170" fontId="74" fillId="36" borderId="14" xfId="0" applyNumberFormat="1" applyFont="1" applyFill="1" applyBorder="1" applyAlignment="1" applyProtection="1">
      <alignment horizontal="center" vertical="center"/>
      <protection hidden="1"/>
    </xf>
    <xf numFmtId="170" fontId="75" fillId="4" borderId="14" xfId="0" applyNumberFormat="1" applyFont="1" applyFill="1" applyBorder="1" applyAlignment="1" applyProtection="1">
      <alignment horizontal="center" vertical="center"/>
      <protection hidden="1"/>
    </xf>
    <xf numFmtId="164" fontId="68" fillId="39" borderId="39" xfId="45" applyNumberFormat="1" applyFont="1" applyFill="1" applyBorder="1" applyAlignment="1" applyProtection="1">
      <alignment horizontal="center" vertical="center"/>
      <protection hidden="1"/>
    </xf>
    <xf numFmtId="171" fontId="72" fillId="6" borderId="29" xfId="45" applyNumberFormat="1" applyFont="1" applyFill="1" applyBorder="1" applyAlignment="1" applyProtection="1">
      <alignment horizontal="center" vertical="center"/>
      <protection locked="0"/>
    </xf>
    <xf numFmtId="171" fontId="78" fillId="0" borderId="0" xfId="0" applyNumberFormat="1" applyFont="1" applyAlignment="1" applyProtection="1">
      <alignment horizontal="center" vertical="center"/>
      <protection locked="0"/>
    </xf>
    <xf numFmtId="171" fontId="78" fillId="0" borderId="30" xfId="0" applyNumberFormat="1" applyFont="1" applyBorder="1" applyAlignment="1" applyProtection="1">
      <alignment horizontal="center" vertical="center"/>
      <protection locked="0"/>
    </xf>
    <xf numFmtId="0" fontId="70" fillId="6" borderId="12" xfId="0" applyFont="1" applyFill="1" applyBorder="1" applyAlignment="1" applyProtection="1">
      <alignment horizontal="center" vertical="center"/>
      <protection hidden="1"/>
    </xf>
    <xf numFmtId="171" fontId="72" fillId="6" borderId="13" xfId="45" applyNumberFormat="1" applyFont="1" applyFill="1" applyBorder="1" applyAlignment="1" applyProtection="1">
      <alignment horizontal="center" vertical="center"/>
      <protection locked="0"/>
    </xf>
    <xf numFmtId="172" fontId="5" fillId="0" borderId="15" xfId="52" applyNumberFormat="1" applyFont="1" applyBorder="1" applyAlignment="1" applyProtection="1" quotePrefix="1">
      <alignment horizontal="center" vertical="center"/>
      <protection hidden="1"/>
    </xf>
    <xf numFmtId="172" fontId="5" fillId="0" borderId="19" xfId="52" applyNumberFormat="1" applyFont="1" applyBorder="1" applyAlignment="1" applyProtection="1" quotePrefix="1">
      <alignment horizontal="center" vertical="center"/>
      <protection hidden="1"/>
    </xf>
    <xf numFmtId="172" fontId="5" fillId="0" borderId="23" xfId="52" applyNumberFormat="1" applyFont="1" applyBorder="1" applyAlignment="1" applyProtection="1" quotePrefix="1">
      <alignment horizontal="center" vertical="center"/>
      <protection hidden="1"/>
    </xf>
    <xf numFmtId="171" fontId="72" fillId="0" borderId="25" xfId="45" applyNumberFormat="1" applyFont="1" applyFill="1" applyBorder="1" applyAlignment="1" applyProtection="1">
      <alignment horizontal="center" vertical="center"/>
      <protection hidden="1"/>
    </xf>
    <xf numFmtId="0" fontId="30" fillId="40" borderId="36" xfId="0" applyFont="1" applyFill="1" applyBorder="1" applyAlignment="1" applyProtection="1">
      <alignment horizontal="center" vertical="center"/>
      <protection hidden="1"/>
    </xf>
    <xf numFmtId="164" fontId="6" fillId="40" borderId="32" xfId="45" applyNumberFormat="1" applyFont="1" applyFill="1" applyBorder="1" applyAlignment="1" applyProtection="1">
      <alignment horizontal="center" vertical="center"/>
      <protection hidden="1"/>
    </xf>
    <xf numFmtId="164" fontId="30" fillId="40" borderId="37" xfId="45" applyNumberFormat="1" applyFont="1" applyFill="1" applyBorder="1" applyAlignment="1" applyProtection="1">
      <alignment horizontal="center" vertical="center"/>
      <protection hidden="1"/>
    </xf>
    <xf numFmtId="164" fontId="30" fillId="34" borderId="0" xfId="45" applyNumberFormat="1" applyFont="1" applyFill="1" applyBorder="1" applyAlignment="1" applyProtection="1">
      <alignment horizontal="center" vertical="center"/>
      <protection hidden="1"/>
    </xf>
    <xf numFmtId="0" fontId="30" fillId="40" borderId="38" xfId="0" applyFont="1" applyFill="1" applyBorder="1" applyAlignment="1" applyProtection="1">
      <alignment horizontal="center" vertical="center"/>
      <protection hidden="1"/>
    </xf>
    <xf numFmtId="164" fontId="30" fillId="40" borderId="39" xfId="45" applyNumberFormat="1" applyFont="1" applyFill="1" applyBorder="1" applyAlignment="1" applyProtection="1">
      <alignment horizontal="center" vertical="center"/>
      <protection hidden="1"/>
    </xf>
    <xf numFmtId="0" fontId="68" fillId="39" borderId="11" xfId="0" applyFont="1" applyFill="1" applyBorder="1" applyAlignment="1" applyProtection="1">
      <alignment horizontal="center" vertical="center"/>
      <protection hidden="1"/>
    </xf>
    <xf numFmtId="0" fontId="68" fillId="39" borderId="12" xfId="0" applyFont="1" applyFill="1" applyBorder="1" applyAlignment="1" applyProtection="1">
      <alignment horizontal="center" vertical="center"/>
      <protection hidden="1"/>
    </xf>
    <xf numFmtId="0" fontId="68" fillId="39" borderId="13" xfId="0" applyFont="1" applyFill="1" applyBorder="1" applyAlignment="1" applyProtection="1">
      <alignment horizontal="center" vertical="center"/>
      <protection hidden="1"/>
    </xf>
    <xf numFmtId="0" fontId="79" fillId="0" borderId="30" xfId="0" applyFont="1" applyBorder="1" applyAlignment="1" applyProtection="1">
      <alignment horizontal="center"/>
      <protection hidden="1"/>
    </xf>
    <xf numFmtId="0" fontId="79" fillId="0" borderId="0" xfId="0" applyFont="1" applyAlignment="1" applyProtection="1">
      <alignment horizontal="center"/>
      <protection hidden="1"/>
    </xf>
    <xf numFmtId="171" fontId="71" fillId="6" borderId="28" xfId="0" applyNumberFormat="1" applyFont="1" applyFill="1" applyBorder="1" applyAlignment="1" applyProtection="1">
      <alignment horizontal="center" vertical="center"/>
      <protection hidden="1"/>
    </xf>
    <xf numFmtId="171" fontId="71" fillId="6" borderId="24" xfId="0" applyNumberFormat="1" applyFont="1" applyFill="1" applyBorder="1" applyAlignment="1" applyProtection="1">
      <alignment horizontal="center" vertical="center"/>
      <protection hidden="1"/>
    </xf>
    <xf numFmtId="171" fontId="71" fillId="6" borderId="30" xfId="0" applyNumberFormat="1" applyFont="1" applyFill="1" applyBorder="1" applyAlignment="1" applyProtection="1">
      <alignment horizontal="center" vertical="center"/>
      <protection hidden="1"/>
    </xf>
    <xf numFmtId="171" fontId="71" fillId="6" borderId="0" xfId="0" applyNumberFormat="1" applyFont="1" applyFill="1" applyAlignment="1" applyProtection="1">
      <alignment horizontal="center" vertical="center"/>
      <protection hidden="1"/>
    </xf>
    <xf numFmtId="171" fontId="71" fillId="6" borderId="40" xfId="0" applyNumberFormat="1" applyFont="1" applyFill="1" applyBorder="1" applyAlignment="1" applyProtection="1">
      <alignment horizontal="center" vertical="center"/>
      <protection hidden="1"/>
    </xf>
    <xf numFmtId="171" fontId="71" fillId="6" borderId="41" xfId="0" applyNumberFormat="1" applyFont="1" applyFill="1" applyBorder="1" applyAlignment="1" applyProtection="1">
      <alignment horizontal="center" vertical="center"/>
      <protection hidden="1"/>
    </xf>
    <xf numFmtId="171" fontId="71" fillId="6" borderId="28" xfId="0" applyNumberFormat="1" applyFont="1" applyFill="1" applyBorder="1" applyAlignment="1" applyProtection="1">
      <alignment horizontal="right" vertical="center"/>
      <protection hidden="1"/>
    </xf>
    <xf numFmtId="171" fontId="71" fillId="6" borderId="24" xfId="0" applyNumberFormat="1" applyFont="1" applyFill="1" applyBorder="1" applyAlignment="1" applyProtection="1">
      <alignment horizontal="right" vertical="center"/>
      <protection hidden="1"/>
    </xf>
    <xf numFmtId="171" fontId="71" fillId="6" borderId="30" xfId="0" applyNumberFormat="1" applyFont="1" applyFill="1" applyBorder="1" applyAlignment="1" applyProtection="1">
      <alignment horizontal="right" vertical="center"/>
      <protection hidden="1"/>
    </xf>
    <xf numFmtId="171" fontId="71" fillId="6" borderId="0" xfId="0" applyNumberFormat="1" applyFont="1" applyFill="1" applyAlignment="1" applyProtection="1">
      <alignment horizontal="right" vertical="center"/>
      <protection hidden="1"/>
    </xf>
    <xf numFmtId="171" fontId="71" fillId="6" borderId="40" xfId="0" applyNumberFormat="1" applyFont="1" applyFill="1" applyBorder="1" applyAlignment="1" applyProtection="1">
      <alignment horizontal="right" vertical="center"/>
      <protection hidden="1"/>
    </xf>
    <xf numFmtId="171" fontId="71" fillId="6" borderId="41" xfId="0" applyNumberFormat="1" applyFont="1" applyFill="1" applyBorder="1" applyAlignment="1" applyProtection="1">
      <alignment horizontal="right" vertical="center"/>
      <protection hidden="1"/>
    </xf>
    <xf numFmtId="0" fontId="70" fillId="6" borderId="12" xfId="0" applyFont="1" applyFill="1" applyBorder="1" applyAlignment="1" applyProtection="1">
      <alignment horizontal="center" vertical="center"/>
      <protection hidden="1"/>
    </xf>
    <xf numFmtId="0" fontId="68" fillId="41" borderId="42" xfId="0" applyFont="1" applyFill="1" applyBorder="1" applyAlignment="1" applyProtection="1">
      <alignment horizontal="center" vertical="center"/>
      <protection hidden="1"/>
    </xf>
    <xf numFmtId="0" fontId="68" fillId="41" borderId="43" xfId="0" applyFont="1" applyFill="1" applyBorder="1" applyAlignment="1" applyProtection="1">
      <alignment horizontal="center" vertical="center"/>
      <protection hidden="1"/>
    </xf>
    <xf numFmtId="0" fontId="68" fillId="42" borderId="29" xfId="0" applyFont="1" applyFill="1" applyBorder="1" applyAlignment="1" applyProtection="1">
      <alignment horizontal="center" vertical="center"/>
      <protection hidden="1"/>
    </xf>
    <xf numFmtId="0" fontId="68" fillId="42" borderId="42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0" fillId="43" borderId="0" xfId="0" applyFont="1" applyFill="1" applyAlignment="1" applyProtection="1">
      <alignment horizontal="center" vertical="center"/>
      <protection hidden="1"/>
    </xf>
    <xf numFmtId="0" fontId="65" fillId="33" borderId="14" xfId="0" applyFont="1" applyFill="1" applyBorder="1" applyAlignment="1" applyProtection="1">
      <alignment horizontal="center" vertical="center"/>
      <protection hidden="1"/>
    </xf>
    <xf numFmtId="3" fontId="13" fillId="14" borderId="10" xfId="0" applyNumberFormat="1" applyFont="1" applyFill="1" applyBorder="1" applyAlignment="1" applyProtection="1">
      <alignment horizontal="center" vertical="center"/>
      <protection hidden="1"/>
    </xf>
    <xf numFmtId="3" fontId="13" fillId="14" borderId="44" xfId="0" applyNumberFormat="1" applyFont="1" applyFill="1" applyBorder="1" applyAlignment="1" applyProtection="1">
      <alignment horizontal="center" vertical="center"/>
      <protection hidden="1"/>
    </xf>
    <xf numFmtId="3" fontId="13" fillId="14" borderId="45" xfId="0" applyNumberFormat="1" applyFont="1" applyFill="1" applyBorder="1" applyAlignment="1" applyProtection="1">
      <alignment horizontal="center" vertical="center"/>
      <protection hidden="1"/>
    </xf>
    <xf numFmtId="167" fontId="10" fillId="8" borderId="10" xfId="0" applyNumberFormat="1" applyFont="1" applyFill="1" applyBorder="1" applyAlignment="1" applyProtection="1">
      <alignment horizontal="center" vertical="center"/>
      <protection hidden="1"/>
    </xf>
    <xf numFmtId="167" fontId="10" fillId="8" borderId="44" xfId="0" applyNumberFormat="1" applyFont="1" applyFill="1" applyBorder="1" applyAlignment="1" applyProtection="1">
      <alignment horizontal="center" vertical="center"/>
      <protection hidden="1"/>
    </xf>
    <xf numFmtId="167" fontId="10" fillId="8" borderId="45" xfId="0" applyNumberFormat="1" applyFont="1" applyFill="1" applyBorder="1" applyAlignment="1" applyProtection="1">
      <alignment horizontal="center" vertical="center"/>
      <protection hidden="1"/>
    </xf>
    <xf numFmtId="167" fontId="14" fillId="14" borderId="10" xfId="0" applyNumberFormat="1" applyFont="1" applyFill="1" applyBorder="1" applyAlignment="1" applyProtection="1">
      <alignment horizontal="center" vertical="center"/>
      <protection hidden="1"/>
    </xf>
    <xf numFmtId="167" fontId="14" fillId="14" borderId="44" xfId="0" applyNumberFormat="1" applyFont="1" applyFill="1" applyBorder="1" applyAlignment="1" applyProtection="1">
      <alignment horizontal="center" vertical="center"/>
      <protection hidden="1"/>
    </xf>
    <xf numFmtId="167" fontId="14" fillId="14" borderId="45" xfId="0" applyNumberFormat="1" applyFont="1" applyFill="1" applyBorder="1" applyAlignment="1" applyProtection="1">
      <alignment horizontal="center" vertical="center"/>
      <protection hidden="1"/>
    </xf>
    <xf numFmtId="0" fontId="65" fillId="33" borderId="11" xfId="0" applyFont="1" applyFill="1" applyBorder="1" applyAlignment="1" applyProtection="1">
      <alignment horizontal="center" vertical="center"/>
      <protection hidden="1"/>
    </xf>
    <xf numFmtId="0" fontId="65" fillId="33" borderId="12" xfId="0" applyFont="1" applyFill="1" applyBorder="1" applyAlignment="1" applyProtection="1">
      <alignment horizontal="center" vertical="center"/>
      <protection hidden="1"/>
    </xf>
    <xf numFmtId="0" fontId="65" fillId="33" borderId="13" xfId="0" applyFont="1" applyFill="1" applyBorder="1" applyAlignment="1" applyProtection="1">
      <alignment horizontal="center" vertical="center"/>
      <protection hidden="1"/>
    </xf>
    <xf numFmtId="168" fontId="66" fillId="2" borderId="12" xfId="0" applyNumberFormat="1" applyFont="1" applyFill="1" applyBorder="1" applyAlignment="1" applyProtection="1">
      <alignment horizontal="center" vertical="center"/>
      <protection hidden="1"/>
    </xf>
    <xf numFmtId="0" fontId="81" fillId="0" borderId="0" xfId="0" applyFont="1" applyAlignment="1" applyProtection="1">
      <alignment horizontal="center"/>
      <protection hidden="1"/>
    </xf>
    <xf numFmtId="0" fontId="82" fillId="39" borderId="46" xfId="48" applyFont="1" applyFill="1" applyBorder="1" applyAlignment="1" applyProtection="1">
      <alignment horizontal="center" vertical="center"/>
      <protection hidden="1"/>
    </xf>
    <xf numFmtId="0" fontId="82" fillId="39" borderId="47" xfId="48" applyFont="1" applyFill="1" applyBorder="1" applyAlignment="1" applyProtection="1">
      <alignment horizontal="center" vertical="center"/>
      <protection hidden="1"/>
    </xf>
    <xf numFmtId="0" fontId="82" fillId="39" borderId="48" xfId="48" applyFont="1" applyFill="1" applyBorder="1" applyAlignment="1" applyProtection="1">
      <alignment horizontal="center" vertical="center"/>
      <protection hidden="1"/>
    </xf>
    <xf numFmtId="0" fontId="5" fillId="2" borderId="46" xfId="48" applyFont="1" applyFill="1" applyBorder="1" applyAlignment="1" applyProtection="1">
      <alignment horizontal="center" vertical="center"/>
      <protection hidden="1"/>
    </xf>
    <xf numFmtId="0" fontId="5" fillId="2" borderId="47" xfId="48" applyFont="1" applyFill="1" applyBorder="1" applyAlignment="1" applyProtection="1">
      <alignment horizontal="center" vertical="center"/>
      <protection hidden="1"/>
    </xf>
    <xf numFmtId="0" fontId="5" fillId="2" borderId="48" xfId="48" applyFont="1" applyFill="1" applyBorder="1" applyAlignment="1" applyProtection="1">
      <alignment horizontal="center" vertical="center"/>
      <protection hidden="1"/>
    </xf>
    <xf numFmtId="49" fontId="5" fillId="0" borderId="49" xfId="48" applyNumberFormat="1" applyFont="1" applyBorder="1" applyAlignment="1" applyProtection="1" quotePrefix="1">
      <alignment horizontal="center" vertical="center"/>
      <protection hidden="1"/>
    </xf>
    <xf numFmtId="49" fontId="5" fillId="0" borderId="50" xfId="48" applyNumberFormat="1" applyFont="1" applyBorder="1" applyAlignment="1" applyProtection="1" quotePrefix="1">
      <alignment horizontal="center" vertical="center"/>
      <protection hidden="1"/>
    </xf>
    <xf numFmtId="49" fontId="5" fillId="0" borderId="51" xfId="48" applyNumberFormat="1" applyFont="1" applyBorder="1" applyAlignment="1" applyProtection="1" quotePrefix="1">
      <alignment horizontal="center" vertic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TABELA DE PÃO em parcelas mensais 2006 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0</xdr:row>
      <xdr:rowOff>66675</xdr:rowOff>
    </xdr:from>
    <xdr:to>
      <xdr:col>1</xdr:col>
      <xdr:colOff>1247775</xdr:colOff>
      <xdr:row>1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12001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</xdr:row>
      <xdr:rowOff>47625</xdr:rowOff>
    </xdr:from>
    <xdr:to>
      <xdr:col>13</xdr:col>
      <xdr:colOff>1266825</xdr:colOff>
      <xdr:row>7</xdr:row>
      <xdr:rowOff>276225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11175" y="590550"/>
          <a:ext cx="1190625" cy="1800225"/>
        </a:xfrm>
        <a:prstGeom prst="rect">
          <a:avLst/>
        </a:prstGeom>
        <a:noFill/>
        <a:ln w="25400" cmpd="sng">
          <a:solidFill>
            <a:srgbClr val="254061"/>
          </a:solidFill>
          <a:headEnd type="none"/>
          <a:tailEnd type="none"/>
        </a:ln>
      </xdr:spPr>
    </xdr:pic>
    <xdr:clientData/>
  </xdr:twoCellAnchor>
  <xdr:twoCellAnchor>
    <xdr:from>
      <xdr:col>11</xdr:col>
      <xdr:colOff>38100</xdr:colOff>
      <xdr:row>3</xdr:row>
      <xdr:rowOff>19050</xdr:rowOff>
    </xdr:from>
    <xdr:to>
      <xdr:col>11</xdr:col>
      <xdr:colOff>428625</xdr:colOff>
      <xdr:row>3</xdr:row>
      <xdr:rowOff>295275</xdr:rowOff>
    </xdr:to>
    <xdr:sp>
      <xdr:nvSpPr>
        <xdr:cNvPr id="3" name="Fluxograma: Processo 1"/>
        <xdr:cNvSpPr>
          <a:spLocks/>
        </xdr:cNvSpPr>
      </xdr:nvSpPr>
      <xdr:spPr>
        <a:xfrm>
          <a:off x="10944225" y="914400"/>
          <a:ext cx="390525" cy="276225"/>
        </a:xfrm>
        <a:prstGeom prst="flowChartProcess">
          <a:avLst/>
        </a:prstGeom>
        <a:solidFill>
          <a:srgbClr val="F2F2F2"/>
        </a:solidFill>
        <a:ln w="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+10</a:t>
          </a:r>
        </a:p>
      </xdr:txBody>
    </xdr:sp>
    <xdr:clientData/>
  </xdr:twoCellAnchor>
  <xdr:twoCellAnchor>
    <xdr:from>
      <xdr:col>11</xdr:col>
      <xdr:colOff>428625</xdr:colOff>
      <xdr:row>3</xdr:row>
      <xdr:rowOff>19050</xdr:rowOff>
    </xdr:from>
    <xdr:to>
      <xdr:col>11</xdr:col>
      <xdr:colOff>809625</xdr:colOff>
      <xdr:row>3</xdr:row>
      <xdr:rowOff>285750</xdr:rowOff>
    </xdr:to>
    <xdr:sp>
      <xdr:nvSpPr>
        <xdr:cNvPr id="4" name="Fluxograma: Processo 14"/>
        <xdr:cNvSpPr>
          <a:spLocks/>
        </xdr:cNvSpPr>
      </xdr:nvSpPr>
      <xdr:spPr>
        <a:xfrm>
          <a:off x="11334750" y="914400"/>
          <a:ext cx="381000" cy="266700"/>
        </a:xfrm>
        <a:prstGeom prst="flowChartProcess">
          <a:avLst/>
        </a:prstGeom>
        <a:solidFill>
          <a:srgbClr val="F2F2F2"/>
        </a:solidFill>
        <a:ln w="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+1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</xdr:col>
      <xdr:colOff>0</xdr:colOff>
      <xdr:row>1</xdr:row>
      <xdr:rowOff>285750</xdr:rowOff>
    </xdr:to>
    <xdr:pic>
      <xdr:nvPicPr>
        <xdr:cNvPr id="1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5250"/>
          <a:ext cx="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114300</xdr:rowOff>
    </xdr:from>
    <xdr:to>
      <xdr:col>1</xdr:col>
      <xdr:colOff>0</xdr:colOff>
      <xdr:row>2</xdr:row>
      <xdr:rowOff>0</xdr:rowOff>
    </xdr:to>
    <xdr:pic>
      <xdr:nvPicPr>
        <xdr:cNvPr id="2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pageSetUpPr fitToPage="1"/>
  </sheetPr>
  <dimension ref="B1:N19"/>
  <sheetViews>
    <sheetView showGridLines="0" tabSelected="1" zoomScale="80" zoomScaleNormal="80" zoomScalePageLayoutView="0" workbookViewId="0" topLeftCell="A1">
      <selection activeCell="J4" sqref="J4:K8"/>
    </sheetView>
  </sheetViews>
  <sheetFormatPr defaultColWidth="9.28125" defaultRowHeight="21.75" customHeight="1"/>
  <cols>
    <col min="1" max="1" width="3.28125" style="1" customWidth="1"/>
    <col min="2" max="2" width="20.7109375" style="1" bestFit="1" customWidth="1"/>
    <col min="3" max="6" width="16.7109375" style="1" customWidth="1"/>
    <col min="7" max="7" width="19.57421875" style="1" customWidth="1"/>
    <col min="8" max="8" width="1.28515625" style="1" customWidth="1"/>
    <col min="9" max="9" width="18.421875" style="1" bestFit="1" customWidth="1"/>
    <col min="10" max="13" width="16.7109375" style="1" customWidth="1"/>
    <col min="14" max="14" width="19.7109375" style="1" bestFit="1" customWidth="1"/>
    <col min="15" max="16384" width="9.28125" style="1" customWidth="1"/>
  </cols>
  <sheetData>
    <row r="1" spans="2:14" ht="36" customHeight="1" thickBot="1">
      <c r="B1" s="96" t="s">
        <v>43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2:9" ht="6.75" customHeight="1" thickBot="1" thickTop="1">
      <c r="B2" s="35"/>
      <c r="C2" s="36"/>
      <c r="D2" s="36"/>
      <c r="E2" s="36"/>
      <c r="F2" s="36"/>
      <c r="G2" s="36"/>
      <c r="H2" s="36"/>
      <c r="I2" s="37"/>
    </row>
    <row r="3" spans="2:14" ht="27.75" customHeight="1" thickBot="1" thickTop="1">
      <c r="B3" s="93" t="s">
        <v>7</v>
      </c>
      <c r="C3" s="94"/>
      <c r="D3" s="94"/>
      <c r="E3" s="94"/>
      <c r="F3" s="94"/>
      <c r="G3" s="94"/>
      <c r="H3" s="94"/>
      <c r="I3" s="95"/>
      <c r="J3" s="93" t="s">
        <v>36</v>
      </c>
      <c r="K3" s="95"/>
      <c r="L3" s="93" t="s">
        <v>13</v>
      </c>
      <c r="M3" s="94"/>
      <c r="N3" s="38"/>
    </row>
    <row r="4" spans="2:14" ht="24" customHeight="1" thickBot="1" thickTop="1">
      <c r="B4" s="39" t="s">
        <v>37</v>
      </c>
      <c r="C4" s="110" t="s">
        <v>42</v>
      </c>
      <c r="D4" s="110"/>
      <c r="E4" s="110"/>
      <c r="F4" s="110"/>
      <c r="G4" s="110"/>
      <c r="H4" s="81"/>
      <c r="I4" s="82">
        <v>0</v>
      </c>
      <c r="J4" s="98">
        <f>SUM(I4:I8)</f>
        <v>0</v>
      </c>
      <c r="K4" s="99"/>
      <c r="L4" s="104">
        <f>M9+L9</f>
        <v>0</v>
      </c>
      <c r="M4" s="105"/>
      <c r="N4" s="41"/>
    </row>
    <row r="5" spans="2:14" ht="24" customHeight="1" thickBot="1" thickTop="1">
      <c r="B5" s="39" t="s">
        <v>38</v>
      </c>
      <c r="C5" s="110" t="s">
        <v>42</v>
      </c>
      <c r="D5" s="110"/>
      <c r="E5" s="110"/>
      <c r="F5" s="110"/>
      <c r="G5" s="110"/>
      <c r="H5" s="40"/>
      <c r="I5" s="78">
        <v>0</v>
      </c>
      <c r="J5" s="100"/>
      <c r="K5" s="101"/>
      <c r="L5" s="106"/>
      <c r="M5" s="107"/>
      <c r="N5" s="42"/>
    </row>
    <row r="6" spans="2:14" ht="24" customHeight="1" thickBot="1" thickTop="1">
      <c r="B6" s="39" t="s">
        <v>39</v>
      </c>
      <c r="C6" s="110" t="s">
        <v>42</v>
      </c>
      <c r="D6" s="110"/>
      <c r="E6" s="110"/>
      <c r="F6" s="110"/>
      <c r="G6" s="110"/>
      <c r="H6" s="40"/>
      <c r="I6" s="78">
        <v>0</v>
      </c>
      <c r="J6" s="100"/>
      <c r="K6" s="101"/>
      <c r="L6" s="106"/>
      <c r="M6" s="107"/>
      <c r="N6" s="42"/>
    </row>
    <row r="7" spans="2:14" ht="24" customHeight="1" thickBot="1" thickTop="1">
      <c r="B7" s="39" t="s">
        <v>40</v>
      </c>
      <c r="C7" s="110" t="s">
        <v>42</v>
      </c>
      <c r="D7" s="110"/>
      <c r="E7" s="110"/>
      <c r="F7" s="110"/>
      <c r="G7" s="110"/>
      <c r="H7" s="40"/>
      <c r="I7" s="78">
        <v>0</v>
      </c>
      <c r="J7" s="100"/>
      <c r="K7" s="101"/>
      <c r="L7" s="106"/>
      <c r="M7" s="107"/>
      <c r="N7" s="42"/>
    </row>
    <row r="8" spans="2:14" ht="24" customHeight="1" thickBot="1" thickTop="1">
      <c r="B8" s="39" t="s">
        <v>41</v>
      </c>
      <c r="C8" s="110" t="s">
        <v>42</v>
      </c>
      <c r="D8" s="110"/>
      <c r="E8" s="110"/>
      <c r="F8" s="110"/>
      <c r="G8" s="110"/>
      <c r="H8" s="40"/>
      <c r="I8" s="78">
        <v>0</v>
      </c>
      <c r="J8" s="102"/>
      <c r="K8" s="103"/>
      <c r="L8" s="108"/>
      <c r="M8" s="109"/>
      <c r="N8" s="43"/>
    </row>
    <row r="9" spans="2:14" ht="3.75" customHeight="1" thickBot="1" thickTop="1">
      <c r="B9" s="44"/>
      <c r="C9" s="45"/>
      <c r="D9" s="45"/>
      <c r="E9" s="45"/>
      <c r="F9" s="45"/>
      <c r="G9" s="45"/>
      <c r="H9" s="45"/>
      <c r="I9" s="46"/>
      <c r="J9" s="47"/>
      <c r="K9" s="48"/>
      <c r="L9" s="79">
        <v>0</v>
      </c>
      <c r="M9" s="80">
        <v>0</v>
      </c>
      <c r="N9" s="49"/>
    </row>
    <row r="10" spans="2:14" ht="23.25" customHeight="1" thickBot="1" thickTop="1">
      <c r="B10" s="111" t="s">
        <v>12</v>
      </c>
      <c r="C10" s="111"/>
      <c r="D10" s="111"/>
      <c r="E10" s="111"/>
      <c r="F10" s="111"/>
      <c r="G10" s="112"/>
      <c r="H10" s="50"/>
      <c r="I10" s="113" t="s">
        <v>11</v>
      </c>
      <c r="J10" s="114"/>
      <c r="K10" s="114"/>
      <c r="L10" s="114"/>
      <c r="M10" s="114"/>
      <c r="N10" s="114"/>
    </row>
    <row r="11" spans="2:14" ht="21.75" customHeight="1" thickBot="1">
      <c r="B11" s="51" t="s">
        <v>33</v>
      </c>
      <c r="C11" s="52" t="s">
        <v>44</v>
      </c>
      <c r="D11" s="53" t="s">
        <v>45</v>
      </c>
      <c r="E11" s="54" t="s">
        <v>8</v>
      </c>
      <c r="F11" s="55" t="s">
        <v>9</v>
      </c>
      <c r="G11" s="56" t="s">
        <v>46</v>
      </c>
      <c r="H11" s="57"/>
      <c r="I11" s="58" t="s">
        <v>33</v>
      </c>
      <c r="J11" s="52" t="s">
        <v>44</v>
      </c>
      <c r="K11" s="53" t="s">
        <v>45</v>
      </c>
      <c r="L11" s="54" t="s">
        <v>8</v>
      </c>
      <c r="M11" s="55" t="s">
        <v>9</v>
      </c>
      <c r="N11" s="59" t="s">
        <v>47</v>
      </c>
    </row>
    <row r="12" spans="2:14" ht="21.75" customHeight="1" thickBot="1">
      <c r="B12" s="60" t="s">
        <v>34</v>
      </c>
      <c r="C12" s="61">
        <f>IF(I4&gt;0,'Residencial Social'!H4,0)</f>
        <v>0</v>
      </c>
      <c r="D12" s="62">
        <f>IF(I4&gt;0,'Residencial Social'!H12,0)</f>
        <v>0</v>
      </c>
      <c r="E12" s="63">
        <f>IF(I4&gt;0,SUM('Residencial Social'!H5:H10),0)</f>
        <v>0</v>
      </c>
      <c r="F12" s="64">
        <f>IF(I4&gt;0,SUM('Residencial Social'!H13:H18),0)</f>
        <v>0</v>
      </c>
      <c r="G12" s="65">
        <f>SUM(C12:F12)</f>
        <v>0</v>
      </c>
      <c r="H12" s="66"/>
      <c r="I12" s="67" t="s">
        <v>34</v>
      </c>
      <c r="J12" s="61">
        <f>I4*C12</f>
        <v>0</v>
      </c>
      <c r="K12" s="62">
        <f>I4*D12</f>
        <v>0</v>
      </c>
      <c r="L12" s="63">
        <f>I4*E12</f>
        <v>0</v>
      </c>
      <c r="M12" s="64">
        <f>I4*F12</f>
        <v>0</v>
      </c>
      <c r="N12" s="68">
        <f>SUM(J12:M12)</f>
        <v>0</v>
      </c>
    </row>
    <row r="13" spans="2:14" ht="21.75" customHeight="1" thickBot="1">
      <c r="B13" s="60" t="s">
        <v>21</v>
      </c>
      <c r="C13" s="61">
        <f>IF(AND(I5=1,SUM(I4,I6,I7,I8)=0),IF(I5&gt;0,'Residencial Unifamiliar'!H4,0),IF(I5&gt;0,'Residencial Multifamiliar'!H4,0))</f>
        <v>0</v>
      </c>
      <c r="D13" s="62">
        <f>IF(AND(I5=1,SUM(I4,I6,I7,I8)=0),IF(I5&gt;0,'Residencial Unifamiliar'!H12,0),IF(I5&gt;0,'Residencial Multifamiliar'!H12,0))</f>
        <v>0</v>
      </c>
      <c r="E13" s="63">
        <f>IF(AND(I5=1,SUM(I4,I6,I7,I8)=0),IF(I5&gt;0,SUM('Residencial Unifamiliar'!H5:H10),0),IF(I5&gt;0,SUM('Residencial Multifamiliar'!H5:H10),0))</f>
        <v>0</v>
      </c>
      <c r="F13" s="64">
        <f>IF(AND(I5=1,SUM(I4,I6,I7,I8)=0),IF(I5&gt;0,SUM('Residencial Unifamiliar'!H13:H18),0),IF(I5&gt;0,SUM('Residencial Multifamiliar'!H13:H18),0))</f>
        <v>0</v>
      </c>
      <c r="G13" s="65">
        <f>SUM(C13:F13)</f>
        <v>0</v>
      </c>
      <c r="H13" s="66"/>
      <c r="I13" s="67" t="s">
        <v>21</v>
      </c>
      <c r="J13" s="61">
        <f>I5*C13</f>
        <v>0</v>
      </c>
      <c r="K13" s="62">
        <f>I5*D13</f>
        <v>0</v>
      </c>
      <c r="L13" s="63">
        <f>I5*E13</f>
        <v>0</v>
      </c>
      <c r="M13" s="64">
        <f>I5*F13</f>
        <v>0</v>
      </c>
      <c r="N13" s="68">
        <f>SUM(J13:M13)</f>
        <v>0</v>
      </c>
    </row>
    <row r="14" spans="2:14" ht="21.75" customHeight="1" thickBot="1">
      <c r="B14" s="60" t="s">
        <v>22</v>
      </c>
      <c r="C14" s="61">
        <f>IF(I6&gt;0,Comercial!$H$4,0)</f>
        <v>0</v>
      </c>
      <c r="D14" s="62">
        <f>IF(I6&gt;0,Comercial!$H$11,0)</f>
        <v>0</v>
      </c>
      <c r="E14" s="63">
        <f>IF(I6&gt;0,SUM(Comercial!$H$5:$H$9),0)</f>
        <v>0</v>
      </c>
      <c r="F14" s="64">
        <f>IF(I6&gt;0,SUM(Comercial!$H$12:$H$16),0)</f>
        <v>0</v>
      </c>
      <c r="G14" s="65">
        <f>SUM(C14:F14)</f>
        <v>0</v>
      </c>
      <c r="H14" s="66"/>
      <c r="I14" s="67" t="s">
        <v>22</v>
      </c>
      <c r="J14" s="61">
        <f>I6*C14</f>
        <v>0</v>
      </c>
      <c r="K14" s="62">
        <f>I6*D14</f>
        <v>0</v>
      </c>
      <c r="L14" s="63">
        <f>I6*E14</f>
        <v>0</v>
      </c>
      <c r="M14" s="64">
        <f>I6*F14</f>
        <v>0</v>
      </c>
      <c r="N14" s="68">
        <f>SUM(J14:M14)</f>
        <v>0</v>
      </c>
    </row>
    <row r="15" spans="2:14" ht="21.75" customHeight="1" thickBot="1">
      <c r="B15" s="60" t="s">
        <v>23</v>
      </c>
      <c r="C15" s="61">
        <f>IF(I7&gt;0,Industrial!$H$4,0)</f>
        <v>0</v>
      </c>
      <c r="D15" s="62">
        <f>IF(I7&gt;0,Industrial!$H$11,0)</f>
        <v>0</v>
      </c>
      <c r="E15" s="63">
        <f>IF(I7&gt;0,SUM(Industrial!$H$5:$H$9),0)</f>
        <v>0</v>
      </c>
      <c r="F15" s="64">
        <f>IF(I7&gt;0,SUM(Industrial!$H$12:$H$16),0)</f>
        <v>0</v>
      </c>
      <c r="G15" s="65">
        <f>SUM(C15:F15)</f>
        <v>0</v>
      </c>
      <c r="H15" s="66"/>
      <c r="I15" s="67" t="s">
        <v>23</v>
      </c>
      <c r="J15" s="61">
        <f>I7*C15</f>
        <v>0</v>
      </c>
      <c r="K15" s="62">
        <f>I7*D15</f>
        <v>0</v>
      </c>
      <c r="L15" s="63">
        <f>I7*E15</f>
        <v>0</v>
      </c>
      <c r="M15" s="64">
        <f>I7*F15</f>
        <v>0</v>
      </c>
      <c r="N15" s="68">
        <f>SUM(J15:M15)</f>
        <v>0</v>
      </c>
    </row>
    <row r="16" spans="2:14" ht="21.75" customHeight="1" thickBot="1">
      <c r="B16" s="69" t="s">
        <v>6</v>
      </c>
      <c r="C16" s="61">
        <f>IF(I8&gt;0,Pública!$H$4,0)</f>
        <v>0</v>
      </c>
      <c r="D16" s="62">
        <f>IF(I8&gt;0,Pública!$H$11,0)</f>
        <v>0</v>
      </c>
      <c r="E16" s="63">
        <f>IF(I8&gt;0,SUM(Pública!$H$5:$H$9),0)</f>
        <v>0</v>
      </c>
      <c r="F16" s="64">
        <f>IF(I8&gt;0,SUM(Pública!$H$12:$H$16),0)</f>
        <v>0</v>
      </c>
      <c r="G16" s="70">
        <f>SUM(C16:F16)</f>
        <v>0</v>
      </c>
      <c r="H16" s="66"/>
      <c r="I16" s="71" t="s">
        <v>6</v>
      </c>
      <c r="J16" s="61">
        <f>I8*C16</f>
        <v>0</v>
      </c>
      <c r="K16" s="62">
        <f>I8*D16</f>
        <v>0</v>
      </c>
      <c r="L16" s="63">
        <f>I8*E16</f>
        <v>0</v>
      </c>
      <c r="M16" s="64">
        <f>I8*F16</f>
        <v>0</v>
      </c>
      <c r="N16" s="72">
        <f>SUM(J16:M16)</f>
        <v>0</v>
      </c>
    </row>
    <row r="17" spans="2:14" ht="21.75" customHeight="1" thickBot="1">
      <c r="B17" s="87" t="s">
        <v>53</v>
      </c>
      <c r="C17" s="88">
        <f>C$12*0.8%+SUM(C$13:C$16)*4%</f>
        <v>0</v>
      </c>
      <c r="D17" s="88">
        <f>D$12*0.8%+SUM(D$13:D$16)*4%</f>
        <v>0</v>
      </c>
      <c r="E17" s="88">
        <f>E$12*0.8%+SUM(E$13:E$16)*4%</f>
        <v>0</v>
      </c>
      <c r="F17" s="88">
        <f>F$12*0.8%+SUM(F$13:F$16)*4%</f>
        <v>0</v>
      </c>
      <c r="G17" s="89">
        <f>G$12*0.8%+SUM(G$13:G$16)*4%</f>
        <v>0</v>
      </c>
      <c r="H17" s="90"/>
      <c r="I17" s="91" t="s">
        <v>53</v>
      </c>
      <c r="J17" s="88">
        <f>J$12*0.8%+SUM(J$13:J$16)*4%</f>
        <v>0</v>
      </c>
      <c r="K17" s="88">
        <f>K$12*0.8%+SUM(K$13:K$16)*4%</f>
        <v>0</v>
      </c>
      <c r="L17" s="88">
        <f>L$12*0.8%+SUM(L$13:L$16)*4%</f>
        <v>0</v>
      </c>
      <c r="M17" s="88">
        <f>M$12*0.8%+SUM(M$13:M$16)*4%</f>
        <v>0</v>
      </c>
      <c r="N17" s="92">
        <f>N$12*0.8%+SUM(N$13:N$16)*4%</f>
        <v>0</v>
      </c>
    </row>
    <row r="18" spans="2:14" ht="4.5" customHeight="1" thickBot="1" thickTop="1">
      <c r="B18" s="44"/>
      <c r="C18" s="45"/>
      <c r="D18" s="45"/>
      <c r="E18" s="45"/>
      <c r="F18" s="45"/>
      <c r="G18" s="45"/>
      <c r="H18" s="45"/>
      <c r="I18" s="86"/>
      <c r="J18" s="47"/>
      <c r="K18" s="48"/>
      <c r="L18" s="48"/>
      <c r="M18" s="47"/>
      <c r="N18" s="49"/>
    </row>
    <row r="19" spans="2:14" ht="27" customHeight="1" thickBot="1" thickTop="1">
      <c r="B19" s="93" t="s">
        <v>10</v>
      </c>
      <c r="C19" s="94"/>
      <c r="D19" s="94" t="s">
        <v>48</v>
      </c>
      <c r="E19" s="94"/>
      <c r="F19" s="94"/>
      <c r="G19" s="94"/>
      <c r="H19" s="94"/>
      <c r="I19" s="95"/>
      <c r="J19" s="73">
        <f>SUM(J12:J17)</f>
        <v>0</v>
      </c>
      <c r="K19" s="74">
        <f>SUM(K12:K17)</f>
        <v>0</v>
      </c>
      <c r="L19" s="75">
        <f>SUM(L12:L17)</f>
        <v>0</v>
      </c>
      <c r="M19" s="76">
        <f>SUM(M12:M17)</f>
        <v>0</v>
      </c>
      <c r="N19" s="77">
        <f>SUM(N12:N17)</f>
        <v>0</v>
      </c>
    </row>
    <row r="20" ht="21.75" customHeight="1" thickTop="1"/>
  </sheetData>
  <sheetProtection sheet="1" objects="1" scenarios="1"/>
  <mergeCells count="15">
    <mergeCell ref="B19:C19"/>
    <mergeCell ref="D19:I19"/>
    <mergeCell ref="B1:N1"/>
    <mergeCell ref="J4:K8"/>
    <mergeCell ref="J3:K3"/>
    <mergeCell ref="L4:M8"/>
    <mergeCell ref="L3:M3"/>
    <mergeCell ref="C4:G4"/>
    <mergeCell ref="C5:G5"/>
    <mergeCell ref="C6:G6"/>
    <mergeCell ref="C7:G7"/>
    <mergeCell ref="C8:G8"/>
    <mergeCell ref="B3:I3"/>
    <mergeCell ref="B10:G10"/>
    <mergeCell ref="I10:N1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>
    <pageSetUpPr fitToPage="1"/>
  </sheetPr>
  <dimension ref="B1:L18"/>
  <sheetViews>
    <sheetView showGridLines="0" zoomScale="115" zoomScaleNormal="115" zoomScalePageLayoutView="0" workbookViewId="0" topLeftCell="A1">
      <selection activeCell="A1" sqref="A1:IV65536"/>
    </sheetView>
  </sheetViews>
  <sheetFormatPr defaultColWidth="9.28125" defaultRowHeight="12.75"/>
  <cols>
    <col min="1" max="1" width="2.7109375" style="1" customWidth="1"/>
    <col min="2" max="2" width="27.00390625" style="1" bestFit="1" customWidth="1"/>
    <col min="3" max="3" width="9.00390625" style="1" bestFit="1" customWidth="1"/>
    <col min="4" max="4" width="7.7109375" style="1" customWidth="1"/>
    <col min="5" max="5" width="5.57421875" style="1" bestFit="1" customWidth="1"/>
    <col min="6" max="6" width="9.00390625" style="1" bestFit="1" customWidth="1"/>
    <col min="7" max="7" width="2.28125" style="1" bestFit="1" customWidth="1"/>
    <col min="8" max="8" width="16.28125" style="1" bestFit="1" customWidth="1"/>
    <col min="9" max="9" width="18.7109375" style="1" customWidth="1"/>
    <col min="10" max="10" width="41.00390625" style="1" customWidth="1"/>
    <col min="11" max="16384" width="9.28125" style="1" customWidth="1"/>
  </cols>
  <sheetData>
    <row r="1" spans="2:10" ht="8.25" customHeight="1">
      <c r="B1" s="115"/>
      <c r="C1" s="115"/>
      <c r="D1" s="115"/>
      <c r="E1" s="115"/>
      <c r="F1" s="115"/>
      <c r="G1" s="115"/>
      <c r="H1" s="115"/>
      <c r="I1" s="115"/>
      <c r="J1" s="115"/>
    </row>
    <row r="2" spans="2:10" ht="18.75" customHeight="1" thickBot="1">
      <c r="B2" s="116" t="s">
        <v>35</v>
      </c>
      <c r="C2" s="116"/>
      <c r="D2" s="116"/>
      <c r="E2" s="116"/>
      <c r="F2" s="116"/>
      <c r="G2" s="116"/>
      <c r="H2" s="116"/>
      <c r="I2" s="116"/>
      <c r="J2" s="116"/>
    </row>
    <row r="3" spans="2:10" ht="19.5" customHeight="1" thickBot="1" thickTop="1">
      <c r="B3" s="2" t="s">
        <v>13</v>
      </c>
      <c r="C3" s="117" t="s">
        <v>3</v>
      </c>
      <c r="D3" s="117"/>
      <c r="E3" s="117"/>
      <c r="F3" s="117"/>
      <c r="G3" s="117"/>
      <c r="H3" s="117"/>
      <c r="I3" s="2" t="s">
        <v>0</v>
      </c>
      <c r="J3" s="2" t="s">
        <v>5</v>
      </c>
    </row>
    <row r="4" spans="2:10" ht="18" customHeight="1" thickBot="1" thickTop="1">
      <c r="B4" s="118" t="e">
        <f>'Simulador de Conta'!L4/'Simulador de Conta'!J4</f>
        <v>#DIV/0!</v>
      </c>
      <c r="C4" s="3" t="s">
        <v>20</v>
      </c>
      <c r="D4" s="4">
        <v>1</v>
      </c>
      <c r="E4" s="4" t="s">
        <v>1</v>
      </c>
      <c r="F4" s="5" t="str">
        <f>'Estrutura Tarifária'!F6</f>
        <v>6,95</v>
      </c>
      <c r="G4" s="6" t="s">
        <v>2</v>
      </c>
      <c r="H4" s="7">
        <f aca="true" t="shared" si="0" ref="H4:H10">D4*F4</f>
        <v>6.95</v>
      </c>
      <c r="I4" s="121" t="e">
        <f>SUM(H4:H10)</f>
        <v>#DIV/0!</v>
      </c>
      <c r="J4" s="124" t="e">
        <f>SUM(I4+I12)</f>
        <v>#DIV/0!</v>
      </c>
    </row>
    <row r="5" spans="2:12" ht="18" customHeight="1" thickBot="1" thickTop="1">
      <c r="B5" s="119"/>
      <c r="C5" s="3" t="s">
        <v>25</v>
      </c>
      <c r="D5" s="4" t="e">
        <f>IF($B$4&lt;='Estrutura Tarifária'!E7,B4,'Estrutura Tarifária'!E7)</f>
        <v>#DIV/0!</v>
      </c>
      <c r="E5" s="4" t="s">
        <v>1</v>
      </c>
      <c r="F5" s="5" t="str">
        <f>'Estrutura Tarifária'!F7</f>
        <v>0,7655</v>
      </c>
      <c r="G5" s="6" t="s">
        <v>2</v>
      </c>
      <c r="H5" s="7" t="e">
        <f t="shared" si="0"/>
        <v>#DIV/0!</v>
      </c>
      <c r="I5" s="122"/>
      <c r="J5" s="125"/>
      <c r="L5" s="8"/>
    </row>
    <row r="6" spans="2:10" ht="18" customHeight="1" thickBot="1" thickTop="1">
      <c r="B6" s="119"/>
      <c r="C6" s="3" t="s">
        <v>26</v>
      </c>
      <c r="D6" s="4" t="e">
        <f>IF($B$4&gt;'Estrutura Tarifária'!E8,'Estrutura Tarifária'!E8-'Estrutura Tarifária'!E7,IF($B$4&lt;='Estrutura Tarifária'!E7,0,$B$4-SUM($D$5:D5)))</f>
        <v>#DIV/0!</v>
      </c>
      <c r="E6" s="4" t="s">
        <v>1</v>
      </c>
      <c r="F6" s="5" t="str">
        <f>'Estrutura Tarifária'!F8</f>
        <v>2,0669</v>
      </c>
      <c r="G6" s="6" t="s">
        <v>2</v>
      </c>
      <c r="H6" s="7" t="e">
        <f t="shared" si="0"/>
        <v>#DIV/0!</v>
      </c>
      <c r="I6" s="122"/>
      <c r="J6" s="125"/>
    </row>
    <row r="7" spans="2:10" ht="18" customHeight="1" thickBot="1" thickTop="1">
      <c r="B7" s="119"/>
      <c r="C7" s="3" t="s">
        <v>27</v>
      </c>
      <c r="D7" s="4" t="e">
        <f>IF($B$4&gt;'Estrutura Tarifária'!E9,'Estrutura Tarifária'!E9-'Estrutura Tarifária'!E8,IF($B$4&lt;='Estrutura Tarifária'!E8,0,$B$4-SUM($D$5:D6)))</f>
        <v>#DIV/0!</v>
      </c>
      <c r="E7" s="4" t="s">
        <v>1</v>
      </c>
      <c r="F7" s="5" t="str">
        <f>'Estrutura Tarifária'!F9</f>
        <v>2,5836</v>
      </c>
      <c r="G7" s="6" t="s">
        <v>2</v>
      </c>
      <c r="H7" s="7" t="e">
        <f t="shared" si="0"/>
        <v>#DIV/0!</v>
      </c>
      <c r="I7" s="122"/>
      <c r="J7" s="125"/>
    </row>
    <row r="8" spans="2:10" ht="18" customHeight="1" thickBot="1" thickTop="1">
      <c r="B8" s="119"/>
      <c r="C8" s="3" t="s">
        <v>28</v>
      </c>
      <c r="D8" s="4" t="e">
        <f>IF($B$4&gt;'Estrutura Tarifária'!E10,'Estrutura Tarifária'!E10-'Estrutura Tarifária'!E9,IF($B$4&lt;='Estrutura Tarifária'!E9,0,$B$4-SUM($D$5:D7)))</f>
        <v>#DIV/0!</v>
      </c>
      <c r="E8" s="4" t="s">
        <v>1</v>
      </c>
      <c r="F8" s="5" t="str">
        <f>'Estrutura Tarifária'!F10</f>
        <v>2,9281</v>
      </c>
      <c r="G8" s="6" t="s">
        <v>2</v>
      </c>
      <c r="H8" s="7" t="e">
        <f t="shared" si="0"/>
        <v>#DIV/0!</v>
      </c>
      <c r="I8" s="122"/>
      <c r="J8" s="125"/>
    </row>
    <row r="9" spans="2:10" ht="18" customHeight="1" thickBot="1" thickTop="1">
      <c r="B9" s="119"/>
      <c r="C9" s="3" t="s">
        <v>29</v>
      </c>
      <c r="D9" s="4" t="e">
        <f>IF($B$4&gt;'Estrutura Tarifária'!E11,'Estrutura Tarifária'!E11-'Estrutura Tarifária'!E10,IF($B$4&lt;='Estrutura Tarifária'!E10,0,$B$4-SUM($D$5:D8)))</f>
        <v>#DIV/0!</v>
      </c>
      <c r="E9" s="4" t="s">
        <v>1</v>
      </c>
      <c r="F9" s="5" t="str">
        <f>'Estrutura Tarifária'!F11</f>
        <v>3,9628</v>
      </c>
      <c r="G9" s="6" t="s">
        <v>2</v>
      </c>
      <c r="H9" s="7" t="e">
        <f t="shared" si="0"/>
        <v>#DIV/0!</v>
      </c>
      <c r="I9" s="122"/>
      <c r="J9" s="125"/>
    </row>
    <row r="10" spans="2:10" ht="18" customHeight="1" thickBot="1" thickTop="1">
      <c r="B10" s="119"/>
      <c r="C10" s="3" t="s">
        <v>30</v>
      </c>
      <c r="D10" s="4" t="e">
        <f>IF($B$4&gt;'Estrutura Tarifária'!D12,$B$4-SUM($D$5:D9),0)</f>
        <v>#DIV/0!</v>
      </c>
      <c r="E10" s="4" t="s">
        <v>1</v>
      </c>
      <c r="F10" s="5" t="str">
        <f>'Estrutura Tarifária'!F12</f>
        <v>5,1685</v>
      </c>
      <c r="G10" s="6" t="s">
        <v>2</v>
      </c>
      <c r="H10" s="7" t="e">
        <f t="shared" si="0"/>
        <v>#DIV/0!</v>
      </c>
      <c r="I10" s="123"/>
      <c r="J10" s="125"/>
    </row>
    <row r="11" spans="2:10" ht="19.5" customHeight="1" thickBot="1" thickTop="1">
      <c r="B11" s="119"/>
      <c r="C11" s="127" t="s">
        <v>4</v>
      </c>
      <c r="D11" s="128"/>
      <c r="E11" s="128"/>
      <c r="F11" s="128"/>
      <c r="G11" s="128"/>
      <c r="H11" s="129"/>
      <c r="I11" s="9" t="s">
        <v>0</v>
      </c>
      <c r="J11" s="125"/>
    </row>
    <row r="12" spans="2:10" ht="18" customHeight="1" thickBot="1" thickTop="1">
      <c r="B12" s="119"/>
      <c r="C12" s="10">
        <f aca="true" t="shared" si="1" ref="C12:C18">D4</f>
        <v>1</v>
      </c>
      <c r="D12" s="11">
        <f>'Estrutura Tarifária'!G6</f>
        <v>0.5942446043165467</v>
      </c>
      <c r="E12" s="130">
        <f>D12*F4</f>
        <v>4.13</v>
      </c>
      <c r="F12" s="130"/>
      <c r="G12" s="6" t="s">
        <v>2</v>
      </c>
      <c r="H12" s="7">
        <f>C12*E12</f>
        <v>4.13</v>
      </c>
      <c r="I12" s="121" t="e">
        <f>SUM(H12:H18)</f>
        <v>#DIV/0!</v>
      </c>
      <c r="J12" s="125"/>
    </row>
    <row r="13" spans="2:10" ht="18" customHeight="1" thickBot="1" thickTop="1">
      <c r="B13" s="119"/>
      <c r="C13" s="10" t="e">
        <f t="shared" si="1"/>
        <v>#DIV/0!</v>
      </c>
      <c r="D13" s="11">
        <f>'Estrutura Tarifária'!G7</f>
        <v>0.6249510124101895</v>
      </c>
      <c r="E13" s="130">
        <f aca="true" t="shared" si="2" ref="E13:E18">D13*F5</f>
        <v>0.4784</v>
      </c>
      <c r="F13" s="130"/>
      <c r="G13" s="6" t="s">
        <v>2</v>
      </c>
      <c r="H13" s="7" t="e">
        <f aca="true" t="shared" si="3" ref="H13:H18">C13*E13</f>
        <v>#DIV/0!</v>
      </c>
      <c r="I13" s="122"/>
      <c r="J13" s="125"/>
    </row>
    <row r="14" spans="2:10" ht="18" customHeight="1" thickBot="1" thickTop="1">
      <c r="B14" s="119"/>
      <c r="C14" s="10" t="e">
        <f t="shared" si="1"/>
        <v>#DIV/0!</v>
      </c>
      <c r="D14" s="11">
        <f>'Estrutura Tarifária'!G8</f>
        <v>0.5833373651361943</v>
      </c>
      <c r="E14" s="130">
        <f t="shared" si="2"/>
        <v>1.2057</v>
      </c>
      <c r="F14" s="130"/>
      <c r="G14" s="6" t="s">
        <v>2</v>
      </c>
      <c r="H14" s="7" t="e">
        <f t="shared" si="3"/>
        <v>#DIV/0!</v>
      </c>
      <c r="I14" s="122"/>
      <c r="J14" s="125"/>
    </row>
    <row r="15" spans="2:10" ht="18" customHeight="1" thickBot="1" thickTop="1">
      <c r="B15" s="119"/>
      <c r="C15" s="10" t="e">
        <f t="shared" si="1"/>
        <v>#DIV/0!</v>
      </c>
      <c r="D15" s="11">
        <f>'Estrutura Tarifária'!G9</f>
        <v>0.5800820560458275</v>
      </c>
      <c r="E15" s="130">
        <f t="shared" si="2"/>
        <v>1.4987000000000001</v>
      </c>
      <c r="F15" s="130"/>
      <c r="G15" s="6" t="s">
        <v>2</v>
      </c>
      <c r="H15" s="7" t="e">
        <f t="shared" si="3"/>
        <v>#DIV/0!</v>
      </c>
      <c r="I15" s="122"/>
      <c r="J15" s="125"/>
    </row>
    <row r="16" spans="2:10" ht="18" customHeight="1" thickBot="1" thickTop="1">
      <c r="B16" s="119"/>
      <c r="C16" s="10" t="e">
        <f t="shared" si="1"/>
        <v>#DIV/0!</v>
      </c>
      <c r="D16" s="11">
        <f>'Estrutura Tarifária'!G10</f>
        <v>0.7001810047471055</v>
      </c>
      <c r="E16" s="130">
        <f t="shared" si="2"/>
        <v>2.0502</v>
      </c>
      <c r="F16" s="130"/>
      <c r="G16" s="6" t="s">
        <v>2</v>
      </c>
      <c r="H16" s="7" t="e">
        <f t="shared" si="3"/>
        <v>#DIV/0!</v>
      </c>
      <c r="I16" s="122"/>
      <c r="J16" s="125"/>
    </row>
    <row r="17" spans="2:10" ht="18" customHeight="1" thickBot="1" thickTop="1">
      <c r="B17" s="119"/>
      <c r="C17" s="10" t="e">
        <f t="shared" si="1"/>
        <v>#DIV/0!</v>
      </c>
      <c r="D17" s="11">
        <f>'Estrutura Tarifária'!G11</f>
        <v>0.6999596245079237</v>
      </c>
      <c r="E17" s="130">
        <f t="shared" si="2"/>
        <v>2.7738</v>
      </c>
      <c r="F17" s="130"/>
      <c r="G17" s="6" t="s">
        <v>2</v>
      </c>
      <c r="H17" s="7" t="e">
        <f t="shared" si="3"/>
        <v>#DIV/0!</v>
      </c>
      <c r="I17" s="122"/>
      <c r="J17" s="125"/>
    </row>
    <row r="18" spans="2:10" ht="18" customHeight="1" thickBot="1" thickTop="1">
      <c r="B18" s="120"/>
      <c r="C18" s="10" t="e">
        <f t="shared" si="1"/>
        <v>#DIV/0!</v>
      </c>
      <c r="D18" s="11">
        <f>'Estrutura Tarifária'!G12</f>
        <v>0.7000677179065493</v>
      </c>
      <c r="E18" s="130">
        <f t="shared" si="2"/>
        <v>3.6183</v>
      </c>
      <c r="F18" s="130"/>
      <c r="G18" s="6" t="s">
        <v>2</v>
      </c>
      <c r="H18" s="7" t="e">
        <f t="shared" si="3"/>
        <v>#DIV/0!</v>
      </c>
      <c r="I18" s="123"/>
      <c r="J18" s="126"/>
    </row>
    <row r="19" ht="13.5" thickTop="1"/>
  </sheetData>
  <sheetProtection sheet="1" objects="1" scenarios="1"/>
  <mergeCells count="15">
    <mergeCell ref="B1:J1"/>
    <mergeCell ref="B2:J2"/>
    <mergeCell ref="C3:H3"/>
    <mergeCell ref="B4:B18"/>
    <mergeCell ref="I4:I10"/>
    <mergeCell ref="J4:J18"/>
    <mergeCell ref="C11:H11"/>
    <mergeCell ref="E12:F12"/>
    <mergeCell ref="I12:I18"/>
    <mergeCell ref="E13:F13"/>
    <mergeCell ref="E14:F14"/>
    <mergeCell ref="E15:F15"/>
    <mergeCell ref="E16:F16"/>
    <mergeCell ref="E17:F17"/>
    <mergeCell ref="E18:F18"/>
  </mergeCells>
  <printOptions horizontalCentered="1"/>
  <pageMargins left="0.15748031496062992" right="0.17" top="0.42" bottom="0.3" header="0.3" footer="0.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>
    <pageSetUpPr fitToPage="1"/>
  </sheetPr>
  <dimension ref="B1:L18"/>
  <sheetViews>
    <sheetView showGridLines="0" zoomScale="115" zoomScaleNormal="115" zoomScalePageLayoutView="0" workbookViewId="0" topLeftCell="A1">
      <selection activeCell="F5" sqref="F5"/>
    </sheetView>
  </sheetViews>
  <sheetFormatPr defaultColWidth="9.28125" defaultRowHeight="12.75"/>
  <cols>
    <col min="1" max="1" width="2.7109375" style="1" customWidth="1"/>
    <col min="2" max="2" width="18.00390625" style="1" bestFit="1" customWidth="1"/>
    <col min="3" max="3" width="9.00390625" style="1" bestFit="1" customWidth="1"/>
    <col min="4" max="4" width="7.7109375" style="1" customWidth="1"/>
    <col min="5" max="5" width="5.57421875" style="1" bestFit="1" customWidth="1"/>
    <col min="6" max="6" width="9.00390625" style="1" bestFit="1" customWidth="1"/>
    <col min="7" max="7" width="2.28125" style="1" bestFit="1" customWidth="1"/>
    <col min="8" max="8" width="16.28125" style="1" bestFit="1" customWidth="1"/>
    <col min="9" max="9" width="18.7109375" style="1" customWidth="1"/>
    <col min="10" max="10" width="41.00390625" style="1" customWidth="1"/>
    <col min="11" max="16384" width="9.28125" style="1" customWidth="1"/>
  </cols>
  <sheetData>
    <row r="1" spans="2:10" ht="8.25" customHeight="1">
      <c r="B1" s="115"/>
      <c r="C1" s="115"/>
      <c r="D1" s="115"/>
      <c r="E1" s="115"/>
      <c r="F1" s="115"/>
      <c r="G1" s="115"/>
      <c r="H1" s="115"/>
      <c r="I1" s="115"/>
      <c r="J1" s="115"/>
    </row>
    <row r="2" spans="2:10" ht="18.75" customHeight="1" thickBot="1">
      <c r="B2" s="116" t="s">
        <v>52</v>
      </c>
      <c r="C2" s="116"/>
      <c r="D2" s="116"/>
      <c r="E2" s="116"/>
      <c r="F2" s="116"/>
      <c r="G2" s="116"/>
      <c r="H2" s="116"/>
      <c r="I2" s="116"/>
      <c r="J2" s="116"/>
    </row>
    <row r="3" spans="2:10" ht="19.5" customHeight="1" thickBot="1" thickTop="1">
      <c r="B3" s="2" t="s">
        <v>13</v>
      </c>
      <c r="C3" s="117" t="s">
        <v>3</v>
      </c>
      <c r="D3" s="117"/>
      <c r="E3" s="117"/>
      <c r="F3" s="117"/>
      <c r="G3" s="117"/>
      <c r="H3" s="117"/>
      <c r="I3" s="2" t="s">
        <v>0</v>
      </c>
      <c r="J3" s="2" t="s">
        <v>5</v>
      </c>
    </row>
    <row r="4" spans="2:10" ht="18" customHeight="1" thickBot="1" thickTop="1">
      <c r="B4" s="118" t="e">
        <f>'Simulador de Conta'!L4/'Simulador de Conta'!J4</f>
        <v>#DIV/0!</v>
      </c>
      <c r="C4" s="3" t="s">
        <v>20</v>
      </c>
      <c r="D4" s="4">
        <v>1</v>
      </c>
      <c r="E4" s="4" t="s">
        <v>1</v>
      </c>
      <c r="F4" s="5" t="str">
        <f>'Estrutura Tarifária'!F16</f>
        <v>13,90</v>
      </c>
      <c r="G4" s="6" t="s">
        <v>2</v>
      </c>
      <c r="H4" s="7">
        <f aca="true" t="shared" si="0" ref="H4:H10">D4*F4</f>
        <v>13.9</v>
      </c>
      <c r="I4" s="121" t="e">
        <f>SUM(H4:H10)</f>
        <v>#DIV/0!</v>
      </c>
      <c r="J4" s="124" t="e">
        <f>SUM(I4+I12)</f>
        <v>#DIV/0!</v>
      </c>
    </row>
    <row r="5" spans="2:12" ht="18" customHeight="1" thickBot="1" thickTop="1">
      <c r="B5" s="119"/>
      <c r="C5" s="3" t="s">
        <v>25</v>
      </c>
      <c r="D5" s="4" t="e">
        <f>IF($B$4&lt;='Estrutura Tarifária'!E17,B4,'Estrutura Tarifária'!E17)</f>
        <v>#DIV/0!</v>
      </c>
      <c r="E5" s="4" t="s">
        <v>1</v>
      </c>
      <c r="F5" s="5" t="str">
        <f>'Estrutura Tarifária'!F17</f>
        <v>1,5310</v>
      </c>
      <c r="G5" s="6" t="s">
        <v>2</v>
      </c>
      <c r="H5" s="7" t="e">
        <f t="shared" si="0"/>
        <v>#DIV/0!</v>
      </c>
      <c r="I5" s="122"/>
      <c r="J5" s="125"/>
      <c r="L5" s="8"/>
    </row>
    <row r="6" spans="2:10" ht="18" customHeight="1" thickBot="1" thickTop="1">
      <c r="B6" s="119"/>
      <c r="C6" s="3" t="s">
        <v>26</v>
      </c>
      <c r="D6" s="4" t="e">
        <f>IF($B$4&gt;'Estrutura Tarifária'!E18,'Estrutura Tarifária'!E18-'Estrutura Tarifária'!E17,IF($B$4&lt;='Estrutura Tarifária'!E17,0,$B$4-SUM($D$5:D5)))</f>
        <v>#DIV/0!</v>
      </c>
      <c r="E6" s="4" t="s">
        <v>1</v>
      </c>
      <c r="F6" s="5" t="str">
        <f>'Estrutura Tarifária'!F18</f>
        <v>4,1338</v>
      </c>
      <c r="G6" s="6" t="s">
        <v>2</v>
      </c>
      <c r="H6" s="7" t="e">
        <f t="shared" si="0"/>
        <v>#DIV/0!</v>
      </c>
      <c r="I6" s="122"/>
      <c r="J6" s="125"/>
    </row>
    <row r="7" spans="2:10" ht="18" customHeight="1" thickBot="1" thickTop="1">
      <c r="B7" s="119"/>
      <c r="C7" s="3" t="s">
        <v>27</v>
      </c>
      <c r="D7" s="4" t="e">
        <f>IF($B$4&gt;'Estrutura Tarifária'!E19,'Estrutura Tarifária'!E19-'Estrutura Tarifária'!E18,IF($B$4&lt;='Estrutura Tarifária'!E18,0,$B$4-SUM($D$5:D6)))</f>
        <v>#DIV/0!</v>
      </c>
      <c r="E7" s="4" t="s">
        <v>1</v>
      </c>
      <c r="F7" s="5" t="str">
        <f>'Estrutura Tarifária'!F19</f>
        <v>5,1673</v>
      </c>
      <c r="G7" s="6" t="s">
        <v>2</v>
      </c>
      <c r="H7" s="7" t="e">
        <f t="shared" si="0"/>
        <v>#DIV/0!</v>
      </c>
      <c r="I7" s="122"/>
      <c r="J7" s="125"/>
    </row>
    <row r="8" spans="2:10" ht="18" customHeight="1" thickBot="1" thickTop="1">
      <c r="B8" s="119"/>
      <c r="C8" s="3" t="s">
        <v>28</v>
      </c>
      <c r="D8" s="4" t="e">
        <f>IF($B$4&gt;'Estrutura Tarifária'!E20,'Estrutura Tarifária'!E20-'Estrutura Tarifária'!E19,IF($B$4&lt;='Estrutura Tarifária'!E19,0,$B$4-SUM($D$5:D7)))</f>
        <v>#DIV/0!</v>
      </c>
      <c r="E8" s="4" t="s">
        <v>1</v>
      </c>
      <c r="F8" s="5" t="str">
        <f>'Estrutura Tarifária'!F20</f>
        <v>5,8562</v>
      </c>
      <c r="G8" s="6" t="s">
        <v>2</v>
      </c>
      <c r="H8" s="7" t="e">
        <f t="shared" si="0"/>
        <v>#DIV/0!</v>
      </c>
      <c r="I8" s="122"/>
      <c r="J8" s="125"/>
    </row>
    <row r="9" spans="2:10" ht="18" customHeight="1" thickBot="1" thickTop="1">
      <c r="B9" s="119"/>
      <c r="C9" s="3" t="s">
        <v>29</v>
      </c>
      <c r="D9" s="4" t="e">
        <f>IF($B$4&gt;'Estrutura Tarifária'!E21,'Estrutura Tarifária'!E21-'Estrutura Tarifária'!E20,IF($B$4&lt;='Estrutura Tarifária'!E20,0,$B$4-SUM($D$5:D8)))</f>
        <v>#DIV/0!</v>
      </c>
      <c r="E9" s="4" t="s">
        <v>1</v>
      </c>
      <c r="F9" s="5" t="str">
        <f>'Estrutura Tarifária'!F21</f>
        <v>7,9243</v>
      </c>
      <c r="G9" s="6" t="s">
        <v>2</v>
      </c>
      <c r="H9" s="7" t="e">
        <f t="shared" si="0"/>
        <v>#DIV/0!</v>
      </c>
      <c r="I9" s="122"/>
      <c r="J9" s="125"/>
    </row>
    <row r="10" spans="2:10" ht="18" customHeight="1" thickBot="1" thickTop="1">
      <c r="B10" s="119"/>
      <c r="C10" s="3" t="s">
        <v>30</v>
      </c>
      <c r="D10" s="4" t="e">
        <f>IF($B$4&gt;'Estrutura Tarifária'!D22,$B$4-SUM($D$5:D9),0)</f>
        <v>#DIV/0!</v>
      </c>
      <c r="E10" s="4" t="s">
        <v>1</v>
      </c>
      <c r="F10" s="5" t="str">
        <f>'Estrutura Tarifária'!F22</f>
        <v>10,3357</v>
      </c>
      <c r="G10" s="6" t="s">
        <v>2</v>
      </c>
      <c r="H10" s="7" t="e">
        <f t="shared" si="0"/>
        <v>#DIV/0!</v>
      </c>
      <c r="I10" s="123"/>
      <c r="J10" s="125"/>
    </row>
    <row r="11" spans="2:10" ht="19.5" customHeight="1" thickBot="1" thickTop="1">
      <c r="B11" s="119"/>
      <c r="C11" s="127" t="s">
        <v>4</v>
      </c>
      <c r="D11" s="128"/>
      <c r="E11" s="128"/>
      <c r="F11" s="128"/>
      <c r="G11" s="128"/>
      <c r="H11" s="129"/>
      <c r="I11" s="9" t="s">
        <v>0</v>
      </c>
      <c r="J11" s="125"/>
    </row>
    <row r="12" spans="2:10" ht="18" customHeight="1" thickBot="1" thickTop="1">
      <c r="B12" s="119"/>
      <c r="C12" s="10">
        <f aca="true" t="shared" si="1" ref="C12:C18">D4</f>
        <v>1</v>
      </c>
      <c r="D12" s="11">
        <f>'Estrutura Tarifária'!G16</f>
        <v>0.5935251798561151</v>
      </c>
      <c r="E12" s="130">
        <f>D12*F4</f>
        <v>8.25</v>
      </c>
      <c r="F12" s="130"/>
      <c r="G12" s="6" t="s">
        <v>2</v>
      </c>
      <c r="H12" s="7">
        <f>C12*E12</f>
        <v>8.25</v>
      </c>
      <c r="I12" s="121" t="e">
        <f>SUM(H12:H18)</f>
        <v>#DIV/0!</v>
      </c>
      <c r="J12" s="125"/>
    </row>
    <row r="13" spans="2:10" ht="18" customHeight="1" thickBot="1" thickTop="1">
      <c r="B13" s="119"/>
      <c r="C13" s="10" t="e">
        <f t="shared" si="1"/>
        <v>#DIV/0!</v>
      </c>
      <c r="D13" s="11">
        <f>'Estrutura Tarifária'!G17</f>
        <v>0.6250163291966035</v>
      </c>
      <c r="E13" s="130">
        <f aca="true" t="shared" si="2" ref="E13:E18">D13*F5</f>
        <v>0.9569</v>
      </c>
      <c r="F13" s="130"/>
      <c r="G13" s="6" t="s">
        <v>2</v>
      </c>
      <c r="H13" s="7" t="e">
        <f aca="true" t="shared" si="3" ref="H13:H18">C13*E13</f>
        <v>#DIV/0!</v>
      </c>
      <c r="I13" s="122"/>
      <c r="J13" s="125"/>
    </row>
    <row r="14" spans="2:10" ht="18" customHeight="1" thickBot="1" thickTop="1">
      <c r="B14" s="119"/>
      <c r="C14" s="10" t="e">
        <f t="shared" si="1"/>
        <v>#DIV/0!</v>
      </c>
      <c r="D14" s="11">
        <f>'Estrutura Tarifária'!G18</f>
        <v>0.5830470753302047</v>
      </c>
      <c r="E14" s="130">
        <f t="shared" si="2"/>
        <v>2.4102</v>
      </c>
      <c r="F14" s="130"/>
      <c r="G14" s="6" t="s">
        <v>2</v>
      </c>
      <c r="H14" s="7" t="e">
        <f t="shared" si="3"/>
        <v>#DIV/0!</v>
      </c>
      <c r="I14" s="122"/>
      <c r="J14" s="125"/>
    </row>
    <row r="15" spans="2:10" ht="18" customHeight="1" thickBot="1" thickTop="1">
      <c r="B15" s="119"/>
      <c r="C15" s="10" t="e">
        <f t="shared" si="1"/>
        <v>#DIV/0!</v>
      </c>
      <c r="D15" s="11">
        <f>'Estrutura Tarifária'!G19</f>
        <v>0.5798579528960967</v>
      </c>
      <c r="E15" s="130">
        <f t="shared" si="2"/>
        <v>2.9963</v>
      </c>
      <c r="F15" s="130"/>
      <c r="G15" s="6" t="s">
        <v>2</v>
      </c>
      <c r="H15" s="7" t="e">
        <f t="shared" si="3"/>
        <v>#DIV/0!</v>
      </c>
      <c r="I15" s="122"/>
      <c r="J15" s="125"/>
    </row>
    <row r="16" spans="2:10" ht="18" customHeight="1" thickBot="1" thickTop="1">
      <c r="B16" s="119"/>
      <c r="C16" s="10" t="e">
        <f t="shared" si="1"/>
        <v>#DIV/0!</v>
      </c>
      <c r="D16" s="11">
        <f>'Estrutura Tarifária'!G20</f>
        <v>0.7001639288275673</v>
      </c>
      <c r="E16" s="130">
        <f t="shared" si="2"/>
        <v>4.1003</v>
      </c>
      <c r="F16" s="130"/>
      <c r="G16" s="6" t="s">
        <v>2</v>
      </c>
      <c r="H16" s="7" t="e">
        <f t="shared" si="3"/>
        <v>#DIV/0!</v>
      </c>
      <c r="I16" s="122"/>
      <c r="J16" s="125"/>
    </row>
    <row r="17" spans="2:10" ht="18" customHeight="1" thickBot="1" thickTop="1">
      <c r="B17" s="119"/>
      <c r="C17" s="10" t="e">
        <f t="shared" si="1"/>
        <v>#DIV/0!</v>
      </c>
      <c r="D17" s="11">
        <f>'Estrutura Tarifária'!G21</f>
        <v>0.7000744545259519</v>
      </c>
      <c r="E17" s="130">
        <f t="shared" si="2"/>
        <v>5.5476</v>
      </c>
      <c r="F17" s="130"/>
      <c r="G17" s="6" t="s">
        <v>2</v>
      </c>
      <c r="H17" s="7" t="e">
        <f t="shared" si="3"/>
        <v>#DIV/0!</v>
      </c>
      <c r="I17" s="122"/>
      <c r="J17" s="125"/>
    </row>
    <row r="18" spans="2:10" ht="18" customHeight="1" thickBot="1" thickTop="1">
      <c r="B18" s="120"/>
      <c r="C18" s="10" t="e">
        <f t="shared" si="1"/>
        <v>#DIV/0!</v>
      </c>
      <c r="D18" s="11">
        <f>'Estrutura Tarifária'!G22</f>
        <v>0.7000396683340268</v>
      </c>
      <c r="E18" s="130">
        <f t="shared" si="2"/>
        <v>7.235399999999999</v>
      </c>
      <c r="F18" s="130"/>
      <c r="G18" s="6" t="s">
        <v>2</v>
      </c>
      <c r="H18" s="7" t="e">
        <f t="shared" si="3"/>
        <v>#DIV/0!</v>
      </c>
      <c r="I18" s="123"/>
      <c r="J18" s="126"/>
    </row>
    <row r="19" ht="13.5" thickTop="1"/>
  </sheetData>
  <sheetProtection sheet="1" objects="1" scenarios="1"/>
  <mergeCells count="15">
    <mergeCell ref="B1:J1"/>
    <mergeCell ref="B2:J2"/>
    <mergeCell ref="C3:H3"/>
    <mergeCell ref="B4:B18"/>
    <mergeCell ref="I4:I10"/>
    <mergeCell ref="J4:J18"/>
    <mergeCell ref="C11:H11"/>
    <mergeCell ref="I12:I18"/>
    <mergeCell ref="E12:F12"/>
    <mergeCell ref="E18:F18"/>
    <mergeCell ref="E13:F13"/>
    <mergeCell ref="E14:F14"/>
    <mergeCell ref="E15:F15"/>
    <mergeCell ref="E16:F16"/>
    <mergeCell ref="E17:F17"/>
  </mergeCells>
  <printOptions horizontalCentered="1"/>
  <pageMargins left="0.15748031496062992" right="0.17" top="0.42" bottom="0.3" header="0.3" footer="0.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4">
    <pageSetUpPr fitToPage="1"/>
  </sheetPr>
  <dimension ref="B1:L18"/>
  <sheetViews>
    <sheetView showGridLines="0" zoomScale="115" zoomScaleNormal="115" zoomScalePageLayoutView="0" workbookViewId="0" topLeftCell="A1">
      <selection activeCell="E12" sqref="E12:F12"/>
    </sheetView>
  </sheetViews>
  <sheetFormatPr defaultColWidth="9.28125" defaultRowHeight="12.75"/>
  <cols>
    <col min="1" max="1" width="2.7109375" style="1" customWidth="1"/>
    <col min="2" max="2" width="18.00390625" style="1" bestFit="1" customWidth="1"/>
    <col min="3" max="3" width="9.00390625" style="1" bestFit="1" customWidth="1"/>
    <col min="4" max="4" width="7.7109375" style="1" customWidth="1"/>
    <col min="5" max="5" width="5.57421875" style="1" bestFit="1" customWidth="1"/>
    <col min="6" max="6" width="9.00390625" style="1" bestFit="1" customWidth="1"/>
    <col min="7" max="7" width="2.28125" style="1" bestFit="1" customWidth="1"/>
    <col min="8" max="8" width="16.28125" style="1" bestFit="1" customWidth="1"/>
    <col min="9" max="9" width="18.7109375" style="1" customWidth="1"/>
    <col min="10" max="10" width="41.00390625" style="1" customWidth="1"/>
    <col min="11" max="16384" width="9.28125" style="1" customWidth="1"/>
  </cols>
  <sheetData>
    <row r="1" spans="2:10" ht="8.25" customHeight="1">
      <c r="B1" s="115"/>
      <c r="C1" s="115"/>
      <c r="D1" s="115"/>
      <c r="E1" s="115"/>
      <c r="F1" s="115"/>
      <c r="G1" s="115"/>
      <c r="H1" s="115"/>
      <c r="I1" s="115"/>
      <c r="J1" s="115"/>
    </row>
    <row r="2" spans="2:10" ht="18.75" customHeight="1" thickBot="1">
      <c r="B2" s="116" t="s">
        <v>51</v>
      </c>
      <c r="C2" s="116"/>
      <c r="D2" s="116"/>
      <c r="E2" s="116"/>
      <c r="F2" s="116"/>
      <c r="G2" s="116"/>
      <c r="H2" s="116"/>
      <c r="I2" s="116"/>
      <c r="J2" s="116"/>
    </row>
    <row r="3" spans="2:10" ht="19.5" customHeight="1" thickBot="1" thickTop="1">
      <c r="B3" s="2" t="s">
        <v>13</v>
      </c>
      <c r="C3" s="117" t="s">
        <v>3</v>
      </c>
      <c r="D3" s="117"/>
      <c r="E3" s="117"/>
      <c r="F3" s="117"/>
      <c r="G3" s="117"/>
      <c r="H3" s="117"/>
      <c r="I3" s="2" t="s">
        <v>0</v>
      </c>
      <c r="J3" s="2" t="s">
        <v>5</v>
      </c>
    </row>
    <row r="4" spans="2:10" ht="18" customHeight="1" thickBot="1" thickTop="1">
      <c r="B4" s="118" t="e">
        <f>'Simulador de Conta'!L4/'Simulador de Conta'!J4</f>
        <v>#DIV/0!</v>
      </c>
      <c r="C4" s="3" t="s">
        <v>20</v>
      </c>
      <c r="D4" s="4">
        <v>1</v>
      </c>
      <c r="E4" s="4" t="s">
        <v>1</v>
      </c>
      <c r="F4" s="5" t="str">
        <f>'Estrutura Tarifária'!F26</f>
        <v>15,01</v>
      </c>
      <c r="G4" s="6" t="s">
        <v>2</v>
      </c>
      <c r="H4" s="7">
        <f aca="true" t="shared" si="0" ref="H4:H10">D4*F4</f>
        <v>15.01</v>
      </c>
      <c r="I4" s="121" t="e">
        <f>SUM(H4:H10)</f>
        <v>#DIV/0!</v>
      </c>
      <c r="J4" s="124" t="e">
        <f>SUM(I4+I12)</f>
        <v>#DIV/0!</v>
      </c>
    </row>
    <row r="5" spans="2:12" ht="18" customHeight="1" thickBot="1" thickTop="1">
      <c r="B5" s="119"/>
      <c r="C5" s="3" t="s">
        <v>25</v>
      </c>
      <c r="D5" s="4" t="e">
        <f>IF($B$4&lt;='Estrutura Tarifária'!E17,B4,'Estrutura Tarifária'!E17)</f>
        <v>#DIV/0!</v>
      </c>
      <c r="E5" s="4" t="s">
        <v>1</v>
      </c>
      <c r="F5" s="5" t="str">
        <f>'Estrutura Tarifária'!F27</f>
        <v>1,5310</v>
      </c>
      <c r="G5" s="6" t="s">
        <v>2</v>
      </c>
      <c r="H5" s="7" t="e">
        <f t="shared" si="0"/>
        <v>#DIV/0!</v>
      </c>
      <c r="I5" s="122"/>
      <c r="J5" s="125"/>
      <c r="L5" s="8"/>
    </row>
    <row r="6" spans="2:10" ht="18" customHeight="1" thickBot="1" thickTop="1">
      <c r="B6" s="119"/>
      <c r="C6" s="3" t="s">
        <v>26</v>
      </c>
      <c r="D6" s="4" t="e">
        <f>IF($B$4&gt;'Estrutura Tarifária'!E18,'Estrutura Tarifária'!E18-'Estrutura Tarifária'!E17,IF($B$4&lt;='Estrutura Tarifária'!E17,0,$B$4-SUM($D$5:D5)))</f>
        <v>#DIV/0!</v>
      </c>
      <c r="E6" s="4" t="s">
        <v>1</v>
      </c>
      <c r="F6" s="5" t="str">
        <f>'Estrutura Tarifária'!F28</f>
        <v>4,3072</v>
      </c>
      <c r="G6" s="6" t="s">
        <v>2</v>
      </c>
      <c r="H6" s="7" t="e">
        <f t="shared" si="0"/>
        <v>#DIV/0!</v>
      </c>
      <c r="I6" s="122"/>
      <c r="J6" s="125"/>
    </row>
    <row r="7" spans="2:10" ht="18" customHeight="1" thickBot="1" thickTop="1">
      <c r="B7" s="119"/>
      <c r="C7" s="3" t="s">
        <v>27</v>
      </c>
      <c r="D7" s="4" t="e">
        <f>IF($B$4&gt;'Estrutura Tarifária'!E19,'Estrutura Tarifária'!E19-'Estrutura Tarifária'!E18,IF($B$4&lt;='Estrutura Tarifária'!E18,0,$B$4-SUM($D$5:D6)))</f>
        <v>#DIV/0!</v>
      </c>
      <c r="E7" s="4" t="s">
        <v>1</v>
      </c>
      <c r="F7" s="5" t="str">
        <f>'Estrutura Tarifária'!F29</f>
        <v>5,1673</v>
      </c>
      <c r="G7" s="6" t="s">
        <v>2</v>
      </c>
      <c r="H7" s="7" t="e">
        <f t="shared" si="0"/>
        <v>#DIV/0!</v>
      </c>
      <c r="I7" s="122"/>
      <c r="J7" s="125"/>
    </row>
    <row r="8" spans="2:10" ht="18" customHeight="1" thickBot="1" thickTop="1">
      <c r="B8" s="119"/>
      <c r="C8" s="3" t="s">
        <v>28</v>
      </c>
      <c r="D8" s="4" t="e">
        <f>IF($B$4&gt;'Estrutura Tarifária'!E20,'Estrutura Tarifária'!E20-'Estrutura Tarifária'!E19,IF($B$4&lt;='Estrutura Tarifária'!E19,0,$B$4-SUM($D$5:D7)))</f>
        <v>#DIV/0!</v>
      </c>
      <c r="E8" s="4" t="s">
        <v>1</v>
      </c>
      <c r="F8" s="5" t="str">
        <f>'Estrutura Tarifária'!F30</f>
        <v>5,8562</v>
      </c>
      <c r="G8" s="6" t="s">
        <v>2</v>
      </c>
      <c r="H8" s="7" t="e">
        <f t="shared" si="0"/>
        <v>#DIV/0!</v>
      </c>
      <c r="I8" s="122"/>
      <c r="J8" s="125"/>
    </row>
    <row r="9" spans="2:10" ht="18" customHeight="1" thickBot="1" thickTop="1">
      <c r="B9" s="119"/>
      <c r="C9" s="3" t="s">
        <v>29</v>
      </c>
      <c r="D9" s="4" t="e">
        <f>IF($B$4&gt;'Estrutura Tarifária'!E21,'Estrutura Tarifária'!E21-'Estrutura Tarifária'!E20,IF($B$4&lt;='Estrutura Tarifária'!E20,0,$B$4-SUM($D$5:D8)))</f>
        <v>#DIV/0!</v>
      </c>
      <c r="E9" s="4" t="s">
        <v>1</v>
      </c>
      <c r="F9" s="5" t="str">
        <f>'Estrutura Tarifária'!F31</f>
        <v>8,2700</v>
      </c>
      <c r="G9" s="6" t="s">
        <v>2</v>
      </c>
      <c r="H9" s="7" t="e">
        <f t="shared" si="0"/>
        <v>#DIV/0!</v>
      </c>
      <c r="I9" s="122"/>
      <c r="J9" s="125"/>
    </row>
    <row r="10" spans="2:10" ht="18" customHeight="1" thickBot="1" thickTop="1">
      <c r="B10" s="119"/>
      <c r="C10" s="3" t="s">
        <v>30</v>
      </c>
      <c r="D10" s="4" t="e">
        <f>IF($B$4&gt;'Estrutura Tarifária'!D22,$B$4-SUM($D$5:D9),0)</f>
        <v>#DIV/0!</v>
      </c>
      <c r="E10" s="4" t="s">
        <v>1</v>
      </c>
      <c r="F10" s="5" t="str">
        <f>'Estrutura Tarifária'!F32</f>
        <v>10,3357</v>
      </c>
      <c r="G10" s="6" t="s">
        <v>2</v>
      </c>
      <c r="H10" s="7" t="e">
        <f t="shared" si="0"/>
        <v>#DIV/0!</v>
      </c>
      <c r="I10" s="123"/>
      <c r="J10" s="125"/>
    </row>
    <row r="11" spans="2:10" ht="19.5" customHeight="1" thickBot="1" thickTop="1">
      <c r="B11" s="119"/>
      <c r="C11" s="127" t="s">
        <v>4</v>
      </c>
      <c r="D11" s="128"/>
      <c r="E11" s="128"/>
      <c r="F11" s="128"/>
      <c r="G11" s="128"/>
      <c r="H11" s="129"/>
      <c r="I11" s="9" t="s">
        <v>0</v>
      </c>
      <c r="J11" s="125"/>
    </row>
    <row r="12" spans="2:10" ht="18" customHeight="1" thickBot="1" thickTop="1">
      <c r="B12" s="119"/>
      <c r="C12" s="10">
        <f aca="true" t="shared" si="1" ref="C12:C18">D4</f>
        <v>1</v>
      </c>
      <c r="D12" s="11">
        <f>'Estrutura Tarifária'!G26</f>
        <v>0.7015323117921386</v>
      </c>
      <c r="E12" s="130">
        <f>D12*F4</f>
        <v>10.53</v>
      </c>
      <c r="F12" s="130"/>
      <c r="G12" s="6" t="s">
        <v>2</v>
      </c>
      <c r="H12" s="7">
        <f>C12*E12</f>
        <v>10.53</v>
      </c>
      <c r="I12" s="121" t="e">
        <f>SUM(H12:H18)</f>
        <v>#DIV/0!</v>
      </c>
      <c r="J12" s="125"/>
    </row>
    <row r="13" spans="2:10" ht="18" customHeight="1" thickBot="1" thickTop="1">
      <c r="B13" s="119"/>
      <c r="C13" s="10" t="e">
        <f t="shared" si="1"/>
        <v>#DIV/0!</v>
      </c>
      <c r="D13" s="11">
        <f>'Estrutura Tarifária'!G27</f>
        <v>0.7031352057478772</v>
      </c>
      <c r="E13" s="130">
        <f aca="true" t="shared" si="2" ref="E13:E18">D13*F5</f>
        <v>1.0765</v>
      </c>
      <c r="F13" s="130"/>
      <c r="G13" s="6" t="s">
        <v>2</v>
      </c>
      <c r="H13" s="7" t="e">
        <f aca="true" t="shared" si="3" ref="H13:H18">C13*E13</f>
        <v>#DIV/0!</v>
      </c>
      <c r="I13" s="122"/>
      <c r="J13" s="125"/>
    </row>
    <row r="14" spans="2:10" ht="18" customHeight="1" thickBot="1" thickTop="1">
      <c r="B14" s="119"/>
      <c r="C14" s="10" t="e">
        <f t="shared" si="1"/>
        <v>#DIV/0!</v>
      </c>
      <c r="D14" s="11">
        <f>'Estrutura Tarifária'!G28</f>
        <v>0.7003621842496285</v>
      </c>
      <c r="E14" s="130">
        <f t="shared" si="2"/>
        <v>3.0166</v>
      </c>
      <c r="F14" s="130"/>
      <c r="G14" s="6" t="s">
        <v>2</v>
      </c>
      <c r="H14" s="7" t="e">
        <f t="shared" si="3"/>
        <v>#DIV/0!</v>
      </c>
      <c r="I14" s="122"/>
      <c r="J14" s="125"/>
    </row>
    <row r="15" spans="2:10" ht="18" customHeight="1" thickBot="1" thickTop="1">
      <c r="B15" s="119"/>
      <c r="C15" s="10" t="e">
        <f t="shared" si="1"/>
        <v>#DIV/0!</v>
      </c>
      <c r="D15" s="11">
        <f>'Estrutura Tarifária'!G29</f>
        <v>0.6993013759603662</v>
      </c>
      <c r="E15" s="130">
        <f t="shared" si="2"/>
        <v>3.6135000000000006</v>
      </c>
      <c r="F15" s="130"/>
      <c r="G15" s="6" t="s">
        <v>2</v>
      </c>
      <c r="H15" s="7" t="e">
        <f t="shared" si="3"/>
        <v>#DIV/0!</v>
      </c>
      <c r="I15" s="122"/>
      <c r="J15" s="125"/>
    </row>
    <row r="16" spans="2:10" ht="18" customHeight="1" thickBot="1" thickTop="1">
      <c r="B16" s="119"/>
      <c r="C16" s="10" t="e">
        <f t="shared" si="1"/>
        <v>#DIV/0!</v>
      </c>
      <c r="D16" s="11">
        <f>'Estrutura Tarifária'!G30</f>
        <v>0.7001639288275673</v>
      </c>
      <c r="E16" s="130">
        <f t="shared" si="2"/>
        <v>4.1003</v>
      </c>
      <c r="F16" s="130"/>
      <c r="G16" s="6" t="s">
        <v>2</v>
      </c>
      <c r="H16" s="7" t="e">
        <f t="shared" si="3"/>
        <v>#DIV/0!</v>
      </c>
      <c r="I16" s="122"/>
      <c r="J16" s="125"/>
    </row>
    <row r="17" spans="2:10" ht="18" customHeight="1" thickBot="1" thickTop="1">
      <c r="B17" s="119"/>
      <c r="C17" s="10" t="e">
        <f t="shared" si="1"/>
        <v>#DIV/0!</v>
      </c>
      <c r="D17" s="11">
        <f>'Estrutura Tarifária'!G31</f>
        <v>0.7000241837968562</v>
      </c>
      <c r="E17" s="130">
        <f t="shared" si="2"/>
        <v>5.7892</v>
      </c>
      <c r="F17" s="130"/>
      <c r="G17" s="6" t="s">
        <v>2</v>
      </c>
      <c r="H17" s="7" t="e">
        <f t="shared" si="3"/>
        <v>#DIV/0!</v>
      </c>
      <c r="I17" s="122"/>
      <c r="J17" s="125"/>
    </row>
    <row r="18" spans="2:10" ht="18" customHeight="1" thickBot="1" thickTop="1">
      <c r="B18" s="120"/>
      <c r="C18" s="10" t="e">
        <f t="shared" si="1"/>
        <v>#DIV/0!</v>
      </c>
      <c r="D18" s="11">
        <f>'Estrutura Tarifária'!G32</f>
        <v>0.7000396683340268</v>
      </c>
      <c r="E18" s="130">
        <f t="shared" si="2"/>
        <v>7.235399999999999</v>
      </c>
      <c r="F18" s="130"/>
      <c r="G18" s="6" t="s">
        <v>2</v>
      </c>
      <c r="H18" s="7" t="e">
        <f t="shared" si="3"/>
        <v>#DIV/0!</v>
      </c>
      <c r="I18" s="123"/>
      <c r="J18" s="126"/>
    </row>
    <row r="19" ht="13.5" thickTop="1"/>
  </sheetData>
  <sheetProtection sheet="1" objects="1" scenarios="1"/>
  <mergeCells count="15">
    <mergeCell ref="B1:J1"/>
    <mergeCell ref="B2:J2"/>
    <mergeCell ref="C3:H3"/>
    <mergeCell ref="B4:B18"/>
    <mergeCell ref="I4:I10"/>
    <mergeCell ref="J4:J18"/>
    <mergeCell ref="C11:H11"/>
    <mergeCell ref="E12:F12"/>
    <mergeCell ref="I12:I18"/>
    <mergeCell ref="E13:F13"/>
    <mergeCell ref="E14:F14"/>
    <mergeCell ref="E15:F15"/>
    <mergeCell ref="E16:F16"/>
    <mergeCell ref="E17:F17"/>
    <mergeCell ref="E18:F18"/>
  </mergeCells>
  <printOptions horizontalCentered="1"/>
  <pageMargins left="0.15748031496062992" right="0.17" top="0.42" bottom="0.3" header="0.3" footer="0.2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5">
    <pageSetUpPr fitToPage="1"/>
  </sheetPr>
  <dimension ref="B1:L16"/>
  <sheetViews>
    <sheetView showGridLines="0" zoomScale="115" zoomScaleNormal="115" zoomScalePageLayoutView="0" workbookViewId="0" topLeftCell="A1">
      <selection activeCell="A2" sqref="A1:IV65536"/>
    </sheetView>
  </sheetViews>
  <sheetFormatPr defaultColWidth="9.28125" defaultRowHeight="12.75"/>
  <cols>
    <col min="1" max="1" width="2.7109375" style="1" customWidth="1"/>
    <col min="2" max="2" width="18.00390625" style="1" bestFit="1" customWidth="1"/>
    <col min="3" max="3" width="9.00390625" style="1" bestFit="1" customWidth="1"/>
    <col min="4" max="4" width="7.7109375" style="1" customWidth="1"/>
    <col min="5" max="5" width="5.57421875" style="1" bestFit="1" customWidth="1"/>
    <col min="6" max="6" width="9.00390625" style="1" bestFit="1" customWidth="1"/>
    <col min="7" max="7" width="2.28125" style="1" bestFit="1" customWidth="1"/>
    <col min="8" max="8" width="16.28125" style="1" bestFit="1" customWidth="1"/>
    <col min="9" max="9" width="18.7109375" style="1" customWidth="1"/>
    <col min="10" max="10" width="41.00390625" style="1" customWidth="1"/>
    <col min="11" max="16384" width="9.28125" style="1" customWidth="1"/>
  </cols>
  <sheetData>
    <row r="1" spans="2:10" ht="8.25" customHeight="1">
      <c r="B1" s="115"/>
      <c r="C1" s="115"/>
      <c r="D1" s="115"/>
      <c r="E1" s="115"/>
      <c r="F1" s="115"/>
      <c r="G1" s="115"/>
      <c r="H1" s="115"/>
      <c r="I1" s="115"/>
      <c r="J1" s="115"/>
    </row>
    <row r="2" spans="2:10" ht="18.75" customHeight="1" thickBot="1">
      <c r="B2" s="116" t="s">
        <v>31</v>
      </c>
      <c r="C2" s="116"/>
      <c r="D2" s="116"/>
      <c r="E2" s="116"/>
      <c r="F2" s="116"/>
      <c r="G2" s="116"/>
      <c r="H2" s="116"/>
      <c r="I2" s="116"/>
      <c r="J2" s="116"/>
    </row>
    <row r="3" spans="2:10" ht="19.5" customHeight="1" thickBot="1" thickTop="1">
      <c r="B3" s="2" t="s">
        <v>13</v>
      </c>
      <c r="C3" s="117" t="s">
        <v>3</v>
      </c>
      <c r="D3" s="117"/>
      <c r="E3" s="117"/>
      <c r="F3" s="117"/>
      <c r="G3" s="117"/>
      <c r="H3" s="117"/>
      <c r="I3" s="2" t="s">
        <v>0</v>
      </c>
      <c r="J3" s="2" t="s">
        <v>5</v>
      </c>
    </row>
    <row r="4" spans="2:10" ht="18" customHeight="1" thickBot="1" thickTop="1">
      <c r="B4" s="118" t="e">
        <f>'Simulador de Conta'!L4/'Simulador de Conta'!J4</f>
        <v>#DIV/0!</v>
      </c>
      <c r="C4" s="3" t="s">
        <v>20</v>
      </c>
      <c r="D4" s="4">
        <v>1</v>
      </c>
      <c r="E4" s="4" t="s">
        <v>1</v>
      </c>
      <c r="F4" s="5">
        <f>'Estrutura Tarifária'!F36</f>
        <v>32.01</v>
      </c>
      <c r="G4" s="6" t="s">
        <v>2</v>
      </c>
      <c r="H4" s="7">
        <f aca="true" t="shared" si="0" ref="H4:H9">D4*F4</f>
        <v>32.01</v>
      </c>
      <c r="I4" s="121" t="e">
        <f>SUM(H4:H9)</f>
        <v>#DIV/0!</v>
      </c>
      <c r="J4" s="124" t="e">
        <f>SUM(I4+I11)</f>
        <v>#DIV/0!</v>
      </c>
    </row>
    <row r="5" spans="2:12" ht="18" customHeight="1" thickBot="1" thickTop="1">
      <c r="B5" s="119"/>
      <c r="C5" s="3" t="s">
        <v>25</v>
      </c>
      <c r="D5" s="4" t="e">
        <f>IF($B$4&lt;='Estrutura Tarifária'!E37,B4,'Estrutura Tarifária'!E37)</f>
        <v>#DIV/0!</v>
      </c>
      <c r="E5" s="4" t="s">
        <v>1</v>
      </c>
      <c r="F5" s="5">
        <f>'Estrutura Tarifária'!F37</f>
        <v>3.4448</v>
      </c>
      <c r="G5" s="6" t="s">
        <v>2</v>
      </c>
      <c r="H5" s="7" t="e">
        <f t="shared" si="0"/>
        <v>#DIV/0!</v>
      </c>
      <c r="I5" s="122"/>
      <c r="J5" s="125"/>
      <c r="L5" s="8"/>
    </row>
    <row r="6" spans="2:10" ht="18" customHeight="1" thickBot="1" thickTop="1">
      <c r="B6" s="119"/>
      <c r="C6" s="3" t="s">
        <v>26</v>
      </c>
      <c r="D6" s="4" t="e">
        <f>IF($B$4&gt;'Estrutura Tarifária'!E38,'Estrutura Tarifária'!E38-'Estrutura Tarifária'!E37,IF($B$4&lt;='Estrutura Tarifária'!E37,0,$B$4-SUM($D$5:D5)))</f>
        <v>#DIV/0!</v>
      </c>
      <c r="E6" s="4" t="s">
        <v>1</v>
      </c>
      <c r="F6" s="5">
        <f>'Estrutura Tarifária'!F38</f>
        <v>6.0321</v>
      </c>
      <c r="G6" s="6" t="s">
        <v>2</v>
      </c>
      <c r="H6" s="7" t="e">
        <f t="shared" si="0"/>
        <v>#DIV/0!</v>
      </c>
      <c r="I6" s="122"/>
      <c r="J6" s="125"/>
    </row>
    <row r="7" spans="2:10" ht="18" customHeight="1" thickBot="1" thickTop="1">
      <c r="B7" s="119"/>
      <c r="C7" s="3" t="s">
        <v>27</v>
      </c>
      <c r="D7" s="4" t="e">
        <f>IF($B$4&gt;'Estrutura Tarifária'!E39,'Estrutura Tarifária'!E39-'Estrutura Tarifária'!E38,IF($B$4&lt;='Estrutura Tarifária'!E38,0,$B$4-SUM($D$5:D6)))</f>
        <v>#DIV/0!</v>
      </c>
      <c r="E7" s="4" t="s">
        <v>1</v>
      </c>
      <c r="F7" s="5">
        <f>'Estrutura Tarifária'!F39</f>
        <v>7.9255</v>
      </c>
      <c r="G7" s="6" t="s">
        <v>2</v>
      </c>
      <c r="H7" s="7" t="e">
        <f t="shared" si="0"/>
        <v>#DIV/0!</v>
      </c>
      <c r="I7" s="122"/>
      <c r="J7" s="125"/>
    </row>
    <row r="8" spans="2:10" ht="18" customHeight="1" thickBot="1" thickTop="1">
      <c r="B8" s="119"/>
      <c r="C8" s="3" t="s">
        <v>28</v>
      </c>
      <c r="D8" s="4" t="e">
        <f>IF($B$4&gt;'Estrutura Tarifária'!E40,'Estrutura Tarifária'!E40-'Estrutura Tarifária'!E39,IF($B$4&lt;='Estrutura Tarifária'!E39,0,$B$4-SUM($D$5:D7)))</f>
        <v>#DIV/0!</v>
      </c>
      <c r="E8" s="4" t="s">
        <v>1</v>
      </c>
      <c r="F8" s="5">
        <f>'Estrutura Tarifária'!F40</f>
        <v>8.9602</v>
      </c>
      <c r="G8" s="6" t="s">
        <v>2</v>
      </c>
      <c r="H8" s="7" t="e">
        <f t="shared" si="0"/>
        <v>#DIV/0!</v>
      </c>
      <c r="I8" s="122"/>
      <c r="J8" s="125"/>
    </row>
    <row r="9" spans="2:10" ht="18" customHeight="1" thickBot="1" thickTop="1">
      <c r="B9" s="119"/>
      <c r="C9" s="3" t="s">
        <v>29</v>
      </c>
      <c r="D9" s="4" t="e">
        <f>IF($B$4&gt;'Estrutura Tarifária'!D41,$B$4-SUM($D$5:D8),0)</f>
        <v>#DIV/0!</v>
      </c>
      <c r="E9" s="4" t="s">
        <v>1</v>
      </c>
      <c r="F9" s="5">
        <f>'Estrutura Tarifária'!F41</f>
        <v>9.9924</v>
      </c>
      <c r="G9" s="6" t="s">
        <v>2</v>
      </c>
      <c r="H9" s="7" t="e">
        <f t="shared" si="0"/>
        <v>#DIV/0!</v>
      </c>
      <c r="I9" s="122"/>
      <c r="J9" s="125"/>
    </row>
    <row r="10" spans="2:10" ht="19.5" customHeight="1" thickBot="1" thickTop="1">
      <c r="B10" s="119"/>
      <c r="C10" s="127" t="s">
        <v>4</v>
      </c>
      <c r="D10" s="128"/>
      <c r="E10" s="128"/>
      <c r="F10" s="128"/>
      <c r="G10" s="128"/>
      <c r="H10" s="129"/>
      <c r="I10" s="9" t="s">
        <v>0</v>
      </c>
      <c r="J10" s="125"/>
    </row>
    <row r="11" spans="2:10" ht="18" customHeight="1" thickBot="1" thickTop="1">
      <c r="B11" s="119"/>
      <c r="C11" s="10">
        <f aca="true" t="shared" si="1" ref="C11:C16">D4</f>
        <v>1</v>
      </c>
      <c r="D11" s="11">
        <f>'Estrutura Tarifária'!G36</f>
        <v>0.6997813183380194</v>
      </c>
      <c r="E11" s="130">
        <f aca="true" t="shared" si="2" ref="E11:E16">D11*F4</f>
        <v>22.4</v>
      </c>
      <c r="F11" s="130"/>
      <c r="G11" s="6" t="s">
        <v>2</v>
      </c>
      <c r="H11" s="7">
        <f>C11*E11</f>
        <v>22.4</v>
      </c>
      <c r="I11" s="121" t="e">
        <f>SUM(H11:H16)</f>
        <v>#DIV/0!</v>
      </c>
      <c r="J11" s="125"/>
    </row>
    <row r="12" spans="2:10" ht="18" customHeight="1" thickBot="1" thickTop="1">
      <c r="B12" s="119"/>
      <c r="C12" s="10" t="e">
        <f t="shared" si="1"/>
        <v>#DIV/0!</v>
      </c>
      <c r="D12" s="11">
        <f>'Estrutura Tarifária'!G37</f>
        <v>0.7048594983743615</v>
      </c>
      <c r="E12" s="130">
        <f t="shared" si="2"/>
        <v>2.4281</v>
      </c>
      <c r="F12" s="130"/>
      <c r="G12" s="6" t="s">
        <v>2</v>
      </c>
      <c r="H12" s="7" t="e">
        <f>C12*E12</f>
        <v>#DIV/0!</v>
      </c>
      <c r="I12" s="122"/>
      <c r="J12" s="125"/>
    </row>
    <row r="13" spans="2:10" ht="18" customHeight="1" thickBot="1" thickTop="1">
      <c r="B13" s="119"/>
      <c r="C13" s="10" t="e">
        <f t="shared" si="1"/>
        <v>#DIV/0!</v>
      </c>
      <c r="D13" s="11">
        <f>'Estrutura Tarifária'!G38</f>
        <v>0.6999718174433448</v>
      </c>
      <c r="E13" s="130">
        <f t="shared" si="2"/>
        <v>4.2223</v>
      </c>
      <c r="F13" s="130"/>
      <c r="G13" s="6" t="s">
        <v>2</v>
      </c>
      <c r="H13" s="7" t="e">
        <f>C13*E13</f>
        <v>#DIV/0!</v>
      </c>
      <c r="I13" s="122"/>
      <c r="J13" s="125"/>
    </row>
    <row r="14" spans="2:10" ht="18" customHeight="1" thickBot="1" thickTop="1">
      <c r="B14" s="119"/>
      <c r="C14" s="10" t="e">
        <f t="shared" si="1"/>
        <v>#DIV/0!</v>
      </c>
      <c r="D14" s="11">
        <f>'Estrutura Tarifária'!G39</f>
        <v>0.6999684562488171</v>
      </c>
      <c r="E14" s="130">
        <f t="shared" si="2"/>
        <v>5.5476</v>
      </c>
      <c r="F14" s="130"/>
      <c r="G14" s="6" t="s">
        <v>2</v>
      </c>
      <c r="H14" s="7" t="e">
        <f>C14*E14</f>
        <v>#DIV/0!</v>
      </c>
      <c r="I14" s="122"/>
      <c r="J14" s="125"/>
    </row>
    <row r="15" spans="2:10" ht="18" customHeight="1" thickBot="1" thickTop="1">
      <c r="B15" s="119"/>
      <c r="C15" s="10" t="e">
        <f t="shared" si="1"/>
        <v>#DIV/0!</v>
      </c>
      <c r="D15" s="11">
        <f>'Estrutura Tarifária'!G40</f>
        <v>0.7000401776746055</v>
      </c>
      <c r="E15" s="130">
        <f t="shared" si="2"/>
        <v>6.2725</v>
      </c>
      <c r="F15" s="130"/>
      <c r="G15" s="6" t="s">
        <v>2</v>
      </c>
      <c r="H15" s="7" t="e">
        <f>C15*E15</f>
        <v>#DIV/0!</v>
      </c>
      <c r="I15" s="122"/>
      <c r="J15" s="125"/>
    </row>
    <row r="16" spans="2:10" ht="18" customHeight="1" thickBot="1" thickTop="1">
      <c r="B16" s="119"/>
      <c r="C16" s="10" t="e">
        <f t="shared" si="1"/>
        <v>#DIV/0!</v>
      </c>
      <c r="D16" s="11">
        <f>'Estrutura Tarifária'!G41</f>
        <v>0.7000220167327169</v>
      </c>
      <c r="E16" s="130">
        <f t="shared" si="2"/>
        <v>6.9949</v>
      </c>
      <c r="F16" s="130"/>
      <c r="G16" s="6" t="s">
        <v>2</v>
      </c>
      <c r="H16" s="7" t="e">
        <f>C16*E16</f>
        <v>#DIV/0!</v>
      </c>
      <c r="I16" s="122"/>
      <c r="J16" s="125"/>
    </row>
    <row r="17" ht="13.5" thickTop="1"/>
  </sheetData>
  <sheetProtection sheet="1" objects="1" scenarios="1"/>
  <mergeCells count="14">
    <mergeCell ref="E13:F13"/>
    <mergeCell ref="E14:F14"/>
    <mergeCell ref="E15:F15"/>
    <mergeCell ref="E16:F16"/>
    <mergeCell ref="B1:J1"/>
    <mergeCell ref="B2:J2"/>
    <mergeCell ref="C3:H3"/>
    <mergeCell ref="B4:B16"/>
    <mergeCell ref="I4:I9"/>
    <mergeCell ref="J4:J16"/>
    <mergeCell ref="C10:H10"/>
    <mergeCell ref="E11:F11"/>
    <mergeCell ref="I11:I16"/>
    <mergeCell ref="E12:F12"/>
  </mergeCells>
  <printOptions horizontalCentered="1"/>
  <pageMargins left="0.15748031496062992" right="0.17" top="0.42" bottom="0.3" header="0.3" footer="0.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6">
    <pageSetUpPr fitToPage="1"/>
  </sheetPr>
  <dimension ref="B1:L16"/>
  <sheetViews>
    <sheetView showGridLines="0" zoomScale="115" zoomScaleNormal="115" zoomScalePageLayoutView="0" workbookViewId="0" topLeftCell="A1">
      <selection activeCell="A1" sqref="A1:IV65536"/>
    </sheetView>
  </sheetViews>
  <sheetFormatPr defaultColWidth="9.28125" defaultRowHeight="12.75"/>
  <cols>
    <col min="1" max="1" width="2.7109375" style="1" customWidth="1"/>
    <col min="2" max="2" width="18.00390625" style="1" bestFit="1" customWidth="1"/>
    <col min="3" max="3" width="9.00390625" style="1" bestFit="1" customWidth="1"/>
    <col min="4" max="4" width="7.7109375" style="1" customWidth="1"/>
    <col min="5" max="5" width="5.57421875" style="1" bestFit="1" customWidth="1"/>
    <col min="6" max="6" width="9.00390625" style="1" bestFit="1" customWidth="1"/>
    <col min="7" max="7" width="2.28125" style="1" bestFit="1" customWidth="1"/>
    <col min="8" max="8" width="16.28125" style="1" bestFit="1" customWidth="1"/>
    <col min="9" max="9" width="18.7109375" style="1" customWidth="1"/>
    <col min="10" max="10" width="41.00390625" style="1" customWidth="1"/>
    <col min="11" max="16384" width="9.28125" style="1" customWidth="1"/>
  </cols>
  <sheetData>
    <row r="1" spans="2:10" ht="8.25" customHeight="1">
      <c r="B1" s="115"/>
      <c r="C1" s="115"/>
      <c r="D1" s="115"/>
      <c r="E1" s="115"/>
      <c r="F1" s="115"/>
      <c r="G1" s="115"/>
      <c r="H1" s="115"/>
      <c r="I1" s="115"/>
      <c r="J1" s="115"/>
    </row>
    <row r="2" spans="2:10" ht="18.75" customHeight="1" thickBot="1">
      <c r="B2" s="116" t="s">
        <v>31</v>
      </c>
      <c r="C2" s="116"/>
      <c r="D2" s="116"/>
      <c r="E2" s="116"/>
      <c r="F2" s="116"/>
      <c r="G2" s="116"/>
      <c r="H2" s="116"/>
      <c r="I2" s="116"/>
      <c r="J2" s="116"/>
    </row>
    <row r="3" spans="2:10" ht="19.5" customHeight="1" thickBot="1" thickTop="1">
      <c r="B3" s="2" t="s">
        <v>13</v>
      </c>
      <c r="C3" s="117" t="s">
        <v>3</v>
      </c>
      <c r="D3" s="117"/>
      <c r="E3" s="117"/>
      <c r="F3" s="117"/>
      <c r="G3" s="117"/>
      <c r="H3" s="117"/>
      <c r="I3" s="2" t="s">
        <v>0</v>
      </c>
      <c r="J3" s="2" t="s">
        <v>5</v>
      </c>
    </row>
    <row r="4" spans="2:10" ht="18" customHeight="1" thickBot="1" thickTop="1">
      <c r="B4" s="118" t="e">
        <f>'Simulador de Conta'!L4/'Simulador de Conta'!J4</f>
        <v>#DIV/0!</v>
      </c>
      <c r="C4" s="3" t="s">
        <v>20</v>
      </c>
      <c r="D4" s="4">
        <v>1</v>
      </c>
      <c r="E4" s="4" t="s">
        <v>1</v>
      </c>
      <c r="F4" s="5" t="str">
        <f>'Estrutura Tarifária'!F45</f>
        <v>39,47</v>
      </c>
      <c r="G4" s="6" t="s">
        <v>2</v>
      </c>
      <c r="H4" s="7">
        <f aca="true" t="shared" si="0" ref="H4:H9">D4*F4</f>
        <v>39.47</v>
      </c>
      <c r="I4" s="121" t="e">
        <f>SUM(H4:H9)</f>
        <v>#DIV/0!</v>
      </c>
      <c r="J4" s="124" t="e">
        <f>SUM(I4+I11)</f>
        <v>#DIV/0!</v>
      </c>
    </row>
    <row r="5" spans="2:12" ht="18" customHeight="1" thickBot="1" thickTop="1">
      <c r="B5" s="119"/>
      <c r="C5" s="3" t="s">
        <v>25</v>
      </c>
      <c r="D5" s="4" t="e">
        <f>IF($B$4&lt;='Estrutura Tarifária'!E46,B4,'Estrutura Tarifária'!E46)</f>
        <v>#DIV/0!</v>
      </c>
      <c r="E5" s="4" t="s">
        <v>1</v>
      </c>
      <c r="F5" s="5" t="str">
        <f>'Estrutura Tarifária'!F46</f>
        <v>4,1386</v>
      </c>
      <c r="G5" s="6" t="s">
        <v>2</v>
      </c>
      <c r="H5" s="7" t="e">
        <f t="shared" si="0"/>
        <v>#DIV/0!</v>
      </c>
      <c r="I5" s="122"/>
      <c r="J5" s="125"/>
      <c r="L5" s="8"/>
    </row>
    <row r="6" spans="2:10" ht="18" customHeight="1" thickBot="1" thickTop="1">
      <c r="B6" s="119"/>
      <c r="C6" s="3" t="s">
        <v>26</v>
      </c>
      <c r="D6" s="4" t="e">
        <f>IF($B$4&gt;'Estrutura Tarifária'!E47,'Estrutura Tarifária'!E47-'Estrutura Tarifária'!E46,IF($B$4&lt;='Estrutura Tarifária'!E46,0,$B$4-SUM($D$5:D5)))</f>
        <v>#DIV/0!</v>
      </c>
      <c r="E6" s="4" t="s">
        <v>1</v>
      </c>
      <c r="F6" s="5" t="str">
        <f>'Estrutura Tarifária'!F47</f>
        <v>4,6493</v>
      </c>
      <c r="G6" s="6" t="s">
        <v>2</v>
      </c>
      <c r="H6" s="7" t="e">
        <f t="shared" si="0"/>
        <v>#DIV/0!</v>
      </c>
      <c r="I6" s="122"/>
      <c r="J6" s="125"/>
    </row>
    <row r="7" spans="2:10" ht="18" customHeight="1" thickBot="1" thickTop="1">
      <c r="B7" s="119"/>
      <c r="C7" s="3" t="s">
        <v>27</v>
      </c>
      <c r="D7" s="4" t="e">
        <f>IF($B$4&gt;'Estrutura Tarifária'!E48,'Estrutura Tarifária'!E48-'Estrutura Tarifária'!E47,IF($B$4&lt;='Estrutura Tarifária'!E47,0,$B$4-SUM($D$5:D6)))</f>
        <v>#DIV/0!</v>
      </c>
      <c r="E7" s="4" t="s">
        <v>1</v>
      </c>
      <c r="F7" s="5" t="str">
        <f>'Estrutura Tarifária'!F48</f>
        <v>5,8562</v>
      </c>
      <c r="G7" s="6" t="s">
        <v>2</v>
      </c>
      <c r="H7" s="7" t="e">
        <f t="shared" si="0"/>
        <v>#DIV/0!</v>
      </c>
      <c r="I7" s="122"/>
      <c r="J7" s="125"/>
    </row>
    <row r="8" spans="2:10" ht="18" customHeight="1" thickBot="1" thickTop="1">
      <c r="B8" s="119"/>
      <c r="C8" s="3" t="s">
        <v>28</v>
      </c>
      <c r="D8" s="4" t="e">
        <f>IF($B$4&gt;'Estrutura Tarifária'!E49,'Estrutura Tarifária'!E49-'Estrutura Tarifária'!E48,IF($B$4&lt;='Estrutura Tarifária'!E48,0,$B$4-SUM($D$5:D7)))</f>
        <v>#DIV/0!</v>
      </c>
      <c r="E8" s="4" t="s">
        <v>1</v>
      </c>
      <c r="F8" s="5" t="str">
        <f>'Estrutura Tarifária'!F49</f>
        <v>8,2712</v>
      </c>
      <c r="G8" s="6" t="s">
        <v>2</v>
      </c>
      <c r="H8" s="7" t="e">
        <f t="shared" si="0"/>
        <v>#DIV/0!</v>
      </c>
      <c r="I8" s="122"/>
      <c r="J8" s="125"/>
    </row>
    <row r="9" spans="2:10" ht="18" customHeight="1" thickBot="1" thickTop="1">
      <c r="B9" s="119"/>
      <c r="C9" s="3" t="s">
        <v>29</v>
      </c>
      <c r="D9" s="4" t="e">
        <f>IF($B$4&gt;'Estrutura Tarifária'!D50,$B$4-SUM($D$5:D8),0)</f>
        <v>#DIV/0!</v>
      </c>
      <c r="E9" s="4" t="s">
        <v>1</v>
      </c>
      <c r="F9" s="5" t="str">
        <f>'Estrutura Tarifária'!F50</f>
        <v>9,9924</v>
      </c>
      <c r="G9" s="6" t="s">
        <v>2</v>
      </c>
      <c r="H9" s="7" t="e">
        <f t="shared" si="0"/>
        <v>#DIV/0!</v>
      </c>
      <c r="I9" s="122"/>
      <c r="J9" s="125"/>
    </row>
    <row r="10" spans="2:10" ht="19.5" customHeight="1" thickBot="1" thickTop="1">
      <c r="B10" s="119"/>
      <c r="C10" s="127" t="s">
        <v>4</v>
      </c>
      <c r="D10" s="128"/>
      <c r="E10" s="128"/>
      <c r="F10" s="128"/>
      <c r="G10" s="128"/>
      <c r="H10" s="129"/>
      <c r="I10" s="9" t="s">
        <v>0</v>
      </c>
      <c r="J10" s="125"/>
    </row>
    <row r="11" spans="2:10" ht="18" customHeight="1" thickBot="1" thickTop="1">
      <c r="B11" s="119"/>
      <c r="C11" s="10">
        <f aca="true" t="shared" si="1" ref="C11:C16">D4</f>
        <v>1</v>
      </c>
      <c r="D11" s="11">
        <f>'Estrutura Tarifária'!G45</f>
        <v>0.6997719787180138</v>
      </c>
      <c r="E11" s="130">
        <f aca="true" t="shared" si="2" ref="E11:E16">D11*F4</f>
        <v>27.620000000000005</v>
      </c>
      <c r="F11" s="130"/>
      <c r="G11" s="6" t="s">
        <v>2</v>
      </c>
      <c r="H11" s="7">
        <f>C11*E11</f>
        <v>27.620000000000005</v>
      </c>
      <c r="I11" s="121" t="e">
        <f>SUM(H11:H16)</f>
        <v>#DIV/0!</v>
      </c>
      <c r="J11" s="125"/>
    </row>
    <row r="12" spans="2:10" ht="18" customHeight="1" thickBot="1" thickTop="1">
      <c r="B12" s="119"/>
      <c r="C12" s="10" t="e">
        <f t="shared" si="1"/>
        <v>#DIV/0!</v>
      </c>
      <c r="D12" s="11">
        <f>'Estrutura Tarifária'!G46</f>
        <v>0.6936403614748948</v>
      </c>
      <c r="E12" s="130">
        <f t="shared" si="2"/>
        <v>2.8707</v>
      </c>
      <c r="F12" s="130"/>
      <c r="G12" s="6" t="s">
        <v>2</v>
      </c>
      <c r="H12" s="7" t="e">
        <f>C12*E12</f>
        <v>#DIV/0!</v>
      </c>
      <c r="I12" s="122"/>
      <c r="J12" s="125"/>
    </row>
    <row r="13" spans="2:10" ht="18" customHeight="1" thickBot="1" thickTop="1">
      <c r="B13" s="119"/>
      <c r="C13" s="10" t="e">
        <f t="shared" si="1"/>
        <v>#DIV/0!</v>
      </c>
      <c r="D13" s="11">
        <f>'Estrutura Tarifária'!G47</f>
        <v>0.701567977975179</v>
      </c>
      <c r="E13" s="130">
        <f t="shared" si="2"/>
        <v>3.2618</v>
      </c>
      <c r="F13" s="130"/>
      <c r="G13" s="6" t="s">
        <v>2</v>
      </c>
      <c r="H13" s="7" t="e">
        <f>C13*E13</f>
        <v>#DIV/0!</v>
      </c>
      <c r="I13" s="122"/>
      <c r="J13" s="125"/>
    </row>
    <row r="14" spans="2:10" ht="18" customHeight="1" thickBot="1" thickTop="1">
      <c r="B14" s="119"/>
      <c r="C14" s="10" t="e">
        <f t="shared" si="1"/>
        <v>#DIV/0!</v>
      </c>
      <c r="D14" s="11">
        <f>'Estrutura Tarifária'!G48</f>
        <v>0.6999590177931081</v>
      </c>
      <c r="E14" s="130">
        <f t="shared" si="2"/>
        <v>4.0991</v>
      </c>
      <c r="F14" s="130"/>
      <c r="G14" s="6" t="s">
        <v>2</v>
      </c>
      <c r="H14" s="7" t="e">
        <f>C14*E14</f>
        <v>#DIV/0!</v>
      </c>
      <c r="I14" s="122"/>
      <c r="J14" s="125"/>
    </row>
    <row r="15" spans="2:10" ht="18" customHeight="1" thickBot="1" thickTop="1">
      <c r="B15" s="119"/>
      <c r="C15" s="10" t="e">
        <f t="shared" si="1"/>
        <v>#DIV/0!</v>
      </c>
      <c r="D15" s="11">
        <f>'Estrutura Tarifária'!G49</f>
        <v>0.6999226230776671</v>
      </c>
      <c r="E15" s="130">
        <f t="shared" si="2"/>
        <v>5.7892</v>
      </c>
      <c r="F15" s="130"/>
      <c r="G15" s="6" t="s">
        <v>2</v>
      </c>
      <c r="H15" s="7" t="e">
        <f>C15*E15</f>
        <v>#DIV/0!</v>
      </c>
      <c r="I15" s="122"/>
      <c r="J15" s="125"/>
    </row>
    <row r="16" spans="2:10" ht="18" customHeight="1" thickBot="1" thickTop="1">
      <c r="B16" s="119"/>
      <c r="C16" s="10" t="e">
        <f t="shared" si="1"/>
        <v>#DIV/0!</v>
      </c>
      <c r="D16" s="11">
        <f>'Estrutura Tarifária'!G50</f>
        <v>0.7001421080020817</v>
      </c>
      <c r="E16" s="130">
        <f t="shared" si="2"/>
        <v>6.996100000000001</v>
      </c>
      <c r="F16" s="130"/>
      <c r="G16" s="6" t="s">
        <v>2</v>
      </c>
      <c r="H16" s="7" t="e">
        <f>C16*E16</f>
        <v>#DIV/0!</v>
      </c>
      <c r="I16" s="122"/>
      <c r="J16" s="125"/>
    </row>
    <row r="17" ht="13.5" thickTop="1"/>
  </sheetData>
  <sheetProtection sheet="1" objects="1" scenarios="1"/>
  <mergeCells count="14">
    <mergeCell ref="E13:F13"/>
    <mergeCell ref="E14:F14"/>
    <mergeCell ref="E15:F15"/>
    <mergeCell ref="E16:F16"/>
    <mergeCell ref="B1:J1"/>
    <mergeCell ref="B2:J2"/>
    <mergeCell ref="C3:H3"/>
    <mergeCell ref="B4:B16"/>
    <mergeCell ref="I4:I9"/>
    <mergeCell ref="J4:J16"/>
    <mergeCell ref="C10:H10"/>
    <mergeCell ref="E11:F11"/>
    <mergeCell ref="I11:I16"/>
    <mergeCell ref="E12:F12"/>
  </mergeCells>
  <printOptions horizontalCentered="1"/>
  <pageMargins left="0.15748031496062992" right="0.17" top="0.42" bottom="0.3" header="0.3" footer="0.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7">
    <pageSetUpPr fitToPage="1"/>
  </sheetPr>
  <dimension ref="B1:L16"/>
  <sheetViews>
    <sheetView showGridLines="0" zoomScale="115" zoomScaleNormal="115" zoomScalePageLayoutView="0" workbookViewId="0" topLeftCell="A2">
      <selection activeCell="E12" sqref="E12:F12"/>
    </sheetView>
  </sheetViews>
  <sheetFormatPr defaultColWidth="9.28125" defaultRowHeight="12.75"/>
  <cols>
    <col min="1" max="1" width="2.7109375" style="1" customWidth="1"/>
    <col min="2" max="2" width="18.00390625" style="1" bestFit="1" customWidth="1"/>
    <col min="3" max="3" width="9.00390625" style="1" bestFit="1" customWidth="1"/>
    <col min="4" max="4" width="7.7109375" style="1" customWidth="1"/>
    <col min="5" max="5" width="5.57421875" style="1" bestFit="1" customWidth="1"/>
    <col min="6" max="6" width="9.00390625" style="1" bestFit="1" customWidth="1"/>
    <col min="7" max="7" width="2.28125" style="1" bestFit="1" customWidth="1"/>
    <col min="8" max="8" width="16.28125" style="1" bestFit="1" customWidth="1"/>
    <col min="9" max="9" width="18.7109375" style="1" customWidth="1"/>
    <col min="10" max="10" width="41.00390625" style="1" customWidth="1"/>
    <col min="11" max="16384" width="9.28125" style="1" customWidth="1"/>
  </cols>
  <sheetData>
    <row r="1" spans="2:10" ht="8.25" customHeight="1">
      <c r="B1" s="115"/>
      <c r="C1" s="115"/>
      <c r="D1" s="115"/>
      <c r="E1" s="115"/>
      <c r="F1" s="115"/>
      <c r="G1" s="115"/>
      <c r="H1" s="115"/>
      <c r="I1" s="115"/>
      <c r="J1" s="115"/>
    </row>
    <row r="2" spans="2:10" ht="18.75" customHeight="1" thickBot="1">
      <c r="B2" s="116" t="s">
        <v>31</v>
      </c>
      <c r="C2" s="116"/>
      <c r="D2" s="116"/>
      <c r="E2" s="116"/>
      <c r="F2" s="116"/>
      <c r="G2" s="116"/>
      <c r="H2" s="116"/>
      <c r="I2" s="116"/>
      <c r="J2" s="116"/>
    </row>
    <row r="3" spans="2:10" ht="19.5" customHeight="1" thickBot="1" thickTop="1">
      <c r="B3" s="2" t="s">
        <v>13</v>
      </c>
      <c r="C3" s="117" t="s">
        <v>3</v>
      </c>
      <c r="D3" s="117"/>
      <c r="E3" s="117"/>
      <c r="F3" s="117"/>
      <c r="G3" s="117"/>
      <c r="H3" s="117"/>
      <c r="I3" s="2" t="s">
        <v>0</v>
      </c>
      <c r="J3" s="2" t="s">
        <v>5</v>
      </c>
    </row>
    <row r="4" spans="2:10" ht="18" customHeight="1" thickBot="1" thickTop="1">
      <c r="B4" s="118" t="e">
        <f>'Simulador de Conta'!L4/'Simulador de Conta'!J4</f>
        <v>#DIV/0!</v>
      </c>
      <c r="C4" s="3" t="s">
        <v>20</v>
      </c>
      <c r="D4" s="4">
        <v>1</v>
      </c>
      <c r="E4" s="4" t="s">
        <v>1</v>
      </c>
      <c r="F4" s="5">
        <f>'Estrutura Tarifária'!F54</f>
        <v>32.64</v>
      </c>
      <c r="G4" s="6" t="s">
        <v>2</v>
      </c>
      <c r="H4" s="7">
        <f aca="true" t="shared" si="0" ref="H4:H9">D4*F4</f>
        <v>32.64</v>
      </c>
      <c r="I4" s="121" t="e">
        <f>SUM(H4:H9)</f>
        <v>#DIV/0!</v>
      </c>
      <c r="J4" s="124" t="e">
        <f>SUM(I4+I11)</f>
        <v>#DIV/0!</v>
      </c>
    </row>
    <row r="5" spans="2:12" ht="18" customHeight="1" thickBot="1" thickTop="1">
      <c r="B5" s="119"/>
      <c r="C5" s="3" t="s">
        <v>25</v>
      </c>
      <c r="D5" s="4" t="e">
        <f>IF($B$4&lt;='Estrutura Tarifária'!E55,B4,'Estrutura Tarifária'!E55)</f>
        <v>#DIV/0!</v>
      </c>
      <c r="E5" s="4" t="s">
        <v>1</v>
      </c>
      <c r="F5" s="5">
        <f>'Estrutura Tarifária'!F55</f>
        <v>2.2248</v>
      </c>
      <c r="G5" s="6" t="s">
        <v>2</v>
      </c>
      <c r="H5" s="7" t="e">
        <f t="shared" si="0"/>
        <v>#DIV/0!</v>
      </c>
      <c r="I5" s="122"/>
      <c r="J5" s="125"/>
      <c r="L5" s="8"/>
    </row>
    <row r="6" spans="2:10" ht="18" customHeight="1" thickBot="1" thickTop="1">
      <c r="B6" s="119"/>
      <c r="C6" s="3" t="s">
        <v>26</v>
      </c>
      <c r="D6" s="4" t="e">
        <f>IF($B$4&gt;'Estrutura Tarifária'!E56,'Estrutura Tarifária'!E56-'Estrutura Tarifária'!E55,IF($B$4&lt;='Estrutura Tarifária'!E55,0,$B$4-SUM($D$5:D5)))</f>
        <v>#DIV/0!</v>
      </c>
      <c r="E6" s="4" t="s">
        <v>1</v>
      </c>
      <c r="F6" s="5">
        <f>'Estrutura Tarifária'!F56</f>
        <v>3.7032</v>
      </c>
      <c r="G6" s="6" t="s">
        <v>2</v>
      </c>
      <c r="H6" s="7" t="e">
        <f t="shared" si="0"/>
        <v>#DIV/0!</v>
      </c>
      <c r="I6" s="122"/>
      <c r="J6" s="125"/>
    </row>
    <row r="7" spans="2:10" ht="18" customHeight="1" thickBot="1" thickTop="1">
      <c r="B7" s="119"/>
      <c r="C7" s="3" t="s">
        <v>27</v>
      </c>
      <c r="D7" s="4" t="e">
        <f>IF($B$4&gt;'Estrutura Tarifária'!E57,'Estrutura Tarifária'!E57-'Estrutura Tarifária'!E56,IF($B$4&lt;='Estrutura Tarifária'!E56,0,$B$4-SUM($D$5:D6)))</f>
        <v>#DIV/0!</v>
      </c>
      <c r="E7" s="4" t="s">
        <v>1</v>
      </c>
      <c r="F7" s="5">
        <f>'Estrutura Tarifária'!F57</f>
        <v>5.684</v>
      </c>
      <c r="G7" s="6" t="s">
        <v>2</v>
      </c>
      <c r="H7" s="7" t="e">
        <f t="shared" si="0"/>
        <v>#DIV/0!</v>
      </c>
      <c r="I7" s="122"/>
      <c r="J7" s="125"/>
    </row>
    <row r="8" spans="2:10" ht="18" customHeight="1" thickBot="1" thickTop="1">
      <c r="B8" s="119"/>
      <c r="C8" s="3" t="s">
        <v>28</v>
      </c>
      <c r="D8" s="4" t="e">
        <f>IF($B$4&gt;'Estrutura Tarifária'!E58,'Estrutura Tarifária'!E58-'Estrutura Tarifária'!E57,IF($B$4&lt;='Estrutura Tarifária'!E57,0,$B$4-SUM($D$5:D7)))</f>
        <v>#DIV/0!</v>
      </c>
      <c r="E8" s="4" t="s">
        <v>1</v>
      </c>
      <c r="F8" s="5">
        <f>'Estrutura Tarifária'!F58</f>
        <v>6.0285</v>
      </c>
      <c r="G8" s="6" t="s">
        <v>2</v>
      </c>
      <c r="H8" s="7" t="e">
        <f t="shared" si="0"/>
        <v>#DIV/0!</v>
      </c>
      <c r="I8" s="122"/>
      <c r="J8" s="125"/>
    </row>
    <row r="9" spans="2:10" ht="18" customHeight="1" thickBot="1" thickTop="1">
      <c r="B9" s="119"/>
      <c r="C9" s="3" t="s">
        <v>29</v>
      </c>
      <c r="D9" s="4" t="e">
        <f>IF($B$4&gt;'Estrutura Tarifária'!D59,$B$4-SUM($D$5:D8),0)</f>
        <v>#DIV/0!</v>
      </c>
      <c r="E9" s="4" t="s">
        <v>1</v>
      </c>
      <c r="F9" s="5">
        <f>'Estrutura Tarifária'!F59</f>
        <v>6.3741</v>
      </c>
      <c r="G9" s="6" t="s">
        <v>2</v>
      </c>
      <c r="H9" s="7" t="e">
        <f t="shared" si="0"/>
        <v>#DIV/0!</v>
      </c>
      <c r="I9" s="122"/>
      <c r="J9" s="125"/>
    </row>
    <row r="10" spans="2:10" ht="19.5" customHeight="1" thickBot="1" thickTop="1">
      <c r="B10" s="119"/>
      <c r="C10" s="127" t="s">
        <v>4</v>
      </c>
      <c r="D10" s="128"/>
      <c r="E10" s="128"/>
      <c r="F10" s="128"/>
      <c r="G10" s="128"/>
      <c r="H10" s="129"/>
      <c r="I10" s="9" t="s">
        <v>0</v>
      </c>
      <c r="J10" s="125"/>
    </row>
    <row r="11" spans="2:10" ht="18" customHeight="1" thickBot="1" thickTop="1">
      <c r="B11" s="119"/>
      <c r="C11" s="10">
        <f aca="true" t="shared" si="1" ref="C11:C16">D4</f>
        <v>1</v>
      </c>
      <c r="D11" s="11">
        <f>'Estrutura Tarifária'!G54</f>
        <v>0.7003676470588235</v>
      </c>
      <c r="E11" s="130">
        <f aca="true" t="shared" si="2" ref="E11:E16">D11*F4</f>
        <v>22.86</v>
      </c>
      <c r="F11" s="130"/>
      <c r="G11" s="6" t="s">
        <v>2</v>
      </c>
      <c r="H11" s="7">
        <f>C11*E11</f>
        <v>22.86</v>
      </c>
      <c r="I11" s="121" t="e">
        <f>SUM(H11:H16)</f>
        <v>#DIV/0!</v>
      </c>
      <c r="J11" s="125"/>
    </row>
    <row r="12" spans="2:10" ht="18" customHeight="1" thickBot="1" thickTop="1">
      <c r="B12" s="119"/>
      <c r="C12" s="10" t="e">
        <f t="shared" si="1"/>
        <v>#DIV/0!</v>
      </c>
      <c r="D12" s="11">
        <f>'Estrutura Tarifária'!G55</f>
        <v>0.7042880258899676</v>
      </c>
      <c r="E12" s="130">
        <f t="shared" si="2"/>
        <v>1.5669000000000002</v>
      </c>
      <c r="F12" s="130"/>
      <c r="G12" s="6" t="s">
        <v>2</v>
      </c>
      <c r="H12" s="7" t="e">
        <f>C12*E12</f>
        <v>#DIV/0!</v>
      </c>
      <c r="I12" s="122"/>
      <c r="J12" s="125"/>
    </row>
    <row r="13" spans="2:10" ht="18" customHeight="1" thickBot="1" thickTop="1">
      <c r="B13" s="119"/>
      <c r="C13" s="10" t="e">
        <f t="shared" si="1"/>
        <v>#DIV/0!</v>
      </c>
      <c r="D13" s="11">
        <f>'Estrutura Tarifária'!G56</f>
        <v>0.7009073233959819</v>
      </c>
      <c r="E13" s="130">
        <f t="shared" si="2"/>
        <v>2.5956</v>
      </c>
      <c r="F13" s="130"/>
      <c r="G13" s="6" t="s">
        <v>2</v>
      </c>
      <c r="H13" s="7" t="e">
        <f>C13*E13</f>
        <v>#DIV/0!</v>
      </c>
      <c r="I13" s="122"/>
      <c r="J13" s="125"/>
    </row>
    <row r="14" spans="2:10" ht="18" customHeight="1" thickBot="1" thickTop="1">
      <c r="B14" s="119"/>
      <c r="C14" s="10" t="e">
        <f t="shared" si="1"/>
        <v>#DIV/0!</v>
      </c>
      <c r="D14" s="11">
        <f>'Estrutura Tarifária'!G57</f>
        <v>0.6997009148486981</v>
      </c>
      <c r="E14" s="130">
        <f t="shared" si="2"/>
        <v>3.9771</v>
      </c>
      <c r="F14" s="130"/>
      <c r="G14" s="6" t="s">
        <v>2</v>
      </c>
      <c r="H14" s="7" t="e">
        <f>C14*E14</f>
        <v>#DIV/0!</v>
      </c>
      <c r="I14" s="122"/>
      <c r="J14" s="125"/>
    </row>
    <row r="15" spans="2:10" ht="18" customHeight="1" thickBot="1" thickTop="1">
      <c r="B15" s="119"/>
      <c r="C15" s="10" t="e">
        <f t="shared" si="1"/>
        <v>#DIV/0!</v>
      </c>
      <c r="D15" s="11">
        <f>'Estrutura Tarifária'!G58</f>
        <v>0.6997926515717011</v>
      </c>
      <c r="E15" s="130">
        <f t="shared" si="2"/>
        <v>4.2187</v>
      </c>
      <c r="F15" s="130"/>
      <c r="G15" s="6" t="s">
        <v>2</v>
      </c>
      <c r="H15" s="7" t="e">
        <f>C15*E15</f>
        <v>#DIV/0!</v>
      </c>
      <c r="I15" s="122"/>
      <c r="J15" s="125"/>
    </row>
    <row r="16" spans="2:10" ht="18" customHeight="1" thickBot="1" thickTop="1">
      <c r="B16" s="119"/>
      <c r="C16" s="10" t="e">
        <f t="shared" si="1"/>
        <v>#DIV/0!</v>
      </c>
      <c r="D16" s="11">
        <f>'Estrutura Tarifária'!G59</f>
        <v>0.6999419525893852</v>
      </c>
      <c r="E16" s="130">
        <f t="shared" si="2"/>
        <v>4.4615</v>
      </c>
      <c r="F16" s="130"/>
      <c r="G16" s="6" t="s">
        <v>2</v>
      </c>
      <c r="H16" s="7" t="e">
        <f>C16*E16</f>
        <v>#DIV/0!</v>
      </c>
      <c r="I16" s="122"/>
      <c r="J16" s="125"/>
    </row>
    <row r="17" ht="13.5" thickTop="1"/>
  </sheetData>
  <sheetProtection sheet="1" objects="1" scenarios="1"/>
  <mergeCells count="14">
    <mergeCell ref="E13:F13"/>
    <mergeCell ref="E14:F14"/>
    <mergeCell ref="E15:F15"/>
    <mergeCell ref="E16:F16"/>
    <mergeCell ref="B1:J1"/>
    <mergeCell ref="B2:J2"/>
    <mergeCell ref="C3:H3"/>
    <mergeCell ref="B4:B16"/>
    <mergeCell ref="I4:I9"/>
    <mergeCell ref="J4:J16"/>
    <mergeCell ref="C10:H10"/>
    <mergeCell ref="E11:F11"/>
    <mergeCell ref="I11:I16"/>
    <mergeCell ref="E12:F12"/>
  </mergeCells>
  <printOptions horizontalCentered="1"/>
  <pageMargins left="0.15748031496062992" right="0.17" top="0.42" bottom="0.3" header="0.3" footer="0.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8">
    <pageSetUpPr fitToPage="1"/>
  </sheetPr>
  <dimension ref="A1:I60"/>
  <sheetViews>
    <sheetView showGridLines="0" showRowColHeaders="0" zoomScalePageLayoutView="0" workbookViewId="0" topLeftCell="A3">
      <selection activeCell="L7" sqref="L7"/>
    </sheetView>
  </sheetViews>
  <sheetFormatPr defaultColWidth="9.28125" defaultRowHeight="12.75"/>
  <cols>
    <col min="1" max="1" width="9.28125" style="1" customWidth="1"/>
    <col min="2" max="2" width="2.57421875" style="1" bestFit="1" customWidth="1"/>
    <col min="3" max="3" width="4.28125" style="1" bestFit="1" customWidth="1"/>
    <col min="4" max="5" width="5.57421875" style="1" bestFit="1" customWidth="1"/>
    <col min="6" max="6" width="15.28125" style="1" bestFit="1" customWidth="1"/>
    <col min="7" max="7" width="16.7109375" style="1" bestFit="1" customWidth="1"/>
    <col min="8" max="8" width="17.28125" style="1" bestFit="1" customWidth="1"/>
    <col min="9" max="9" width="12.8515625" style="1" bestFit="1" customWidth="1"/>
    <col min="10" max="10" width="13.28125" style="1" bestFit="1" customWidth="1"/>
    <col min="11" max="16384" width="9.28125" style="1" customWidth="1"/>
  </cols>
  <sheetData>
    <row r="1" spans="1:9" ht="12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25">
      <c r="A2" s="12"/>
      <c r="B2" s="131" t="s">
        <v>14</v>
      </c>
      <c r="C2" s="131"/>
      <c r="D2" s="131"/>
      <c r="E2" s="131"/>
      <c r="F2" s="131"/>
      <c r="G2" s="131"/>
      <c r="H2" s="131"/>
      <c r="I2" s="12"/>
    </row>
    <row r="3" spans="1:9" s="14" customFormat="1" ht="12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s="14" customFormat="1" ht="19.5" customHeight="1">
      <c r="A4" s="13"/>
      <c r="B4" s="132" t="s">
        <v>15</v>
      </c>
      <c r="C4" s="133"/>
      <c r="D4" s="133"/>
      <c r="E4" s="133"/>
      <c r="F4" s="133"/>
      <c r="G4" s="133"/>
      <c r="H4" s="134"/>
      <c r="I4" s="13"/>
    </row>
    <row r="5" spans="1:9" s="14" customFormat="1" ht="19.5" customHeight="1">
      <c r="A5" s="13"/>
      <c r="B5" s="135" t="s">
        <v>16</v>
      </c>
      <c r="C5" s="136"/>
      <c r="D5" s="136"/>
      <c r="E5" s="137"/>
      <c r="F5" s="15" t="s">
        <v>17</v>
      </c>
      <c r="G5" s="15" t="s">
        <v>18</v>
      </c>
      <c r="H5" s="16" t="s">
        <v>19</v>
      </c>
      <c r="I5" s="13"/>
    </row>
    <row r="6" spans="1:9" s="14" customFormat="1" ht="19.5" customHeight="1">
      <c r="A6" s="13"/>
      <c r="B6" s="138" t="s">
        <v>20</v>
      </c>
      <c r="C6" s="139"/>
      <c r="D6" s="139"/>
      <c r="E6" s="140"/>
      <c r="F6" s="83" t="s">
        <v>54</v>
      </c>
      <c r="G6" s="17">
        <v>0.5942446043165467</v>
      </c>
      <c r="H6" s="83">
        <f aca="true" t="shared" si="0" ref="H6:H12">G6*F6</f>
        <v>4.13</v>
      </c>
      <c r="I6" s="18"/>
    </row>
    <row r="7" spans="1:9" s="14" customFormat="1" ht="19.5" customHeight="1">
      <c r="A7" s="13"/>
      <c r="B7" s="19"/>
      <c r="C7" s="20">
        <v>0</v>
      </c>
      <c r="D7" s="20" t="s">
        <v>24</v>
      </c>
      <c r="E7" s="21">
        <v>5</v>
      </c>
      <c r="F7" s="84" t="s">
        <v>55</v>
      </c>
      <c r="G7" s="22">
        <v>0.6249510124101895</v>
      </c>
      <c r="H7" s="84">
        <f t="shared" si="0"/>
        <v>0.4784</v>
      </c>
      <c r="I7" s="18"/>
    </row>
    <row r="8" spans="1:9" s="14" customFormat="1" ht="19.5" customHeight="1">
      <c r="A8" s="13"/>
      <c r="B8" s="23" t="s">
        <v>32</v>
      </c>
      <c r="C8" s="20">
        <f>E7</f>
        <v>5</v>
      </c>
      <c r="D8" s="20" t="s">
        <v>24</v>
      </c>
      <c r="E8" s="21">
        <v>10</v>
      </c>
      <c r="F8" s="84" t="s">
        <v>56</v>
      </c>
      <c r="G8" s="22">
        <v>0.5833373651361943</v>
      </c>
      <c r="H8" s="84">
        <f t="shared" si="0"/>
        <v>1.2057</v>
      </c>
      <c r="I8" s="18"/>
    </row>
    <row r="9" spans="1:9" s="14" customFormat="1" ht="19.5" customHeight="1">
      <c r="A9" s="13"/>
      <c r="B9" s="23" t="s">
        <v>32</v>
      </c>
      <c r="C9" s="20">
        <f>E8</f>
        <v>10</v>
      </c>
      <c r="D9" s="20" t="s">
        <v>24</v>
      </c>
      <c r="E9" s="21">
        <v>15</v>
      </c>
      <c r="F9" s="84" t="s">
        <v>57</v>
      </c>
      <c r="G9" s="22">
        <v>0.5800820560458275</v>
      </c>
      <c r="H9" s="84">
        <f t="shared" si="0"/>
        <v>1.4987000000000001</v>
      </c>
      <c r="I9" s="18"/>
    </row>
    <row r="10" spans="1:9" s="14" customFormat="1" ht="19.5" customHeight="1">
      <c r="A10" s="13"/>
      <c r="B10" s="23" t="s">
        <v>32</v>
      </c>
      <c r="C10" s="20">
        <f>E9</f>
        <v>15</v>
      </c>
      <c r="D10" s="20" t="s">
        <v>24</v>
      </c>
      <c r="E10" s="21">
        <v>20</v>
      </c>
      <c r="F10" s="84" t="s">
        <v>58</v>
      </c>
      <c r="G10" s="22">
        <v>0.7001810047471055</v>
      </c>
      <c r="H10" s="84">
        <f t="shared" si="0"/>
        <v>2.0502</v>
      </c>
      <c r="I10" s="18"/>
    </row>
    <row r="11" spans="1:9" s="14" customFormat="1" ht="19.5" customHeight="1">
      <c r="A11" s="13"/>
      <c r="B11" s="23" t="s">
        <v>32</v>
      </c>
      <c r="C11" s="20">
        <f>E10</f>
        <v>20</v>
      </c>
      <c r="D11" s="20" t="s">
        <v>24</v>
      </c>
      <c r="E11" s="21">
        <v>40</v>
      </c>
      <c r="F11" s="84" t="s">
        <v>59</v>
      </c>
      <c r="G11" s="22">
        <v>0.6999596245079237</v>
      </c>
      <c r="H11" s="84">
        <f t="shared" si="0"/>
        <v>2.7738</v>
      </c>
      <c r="I11" s="18"/>
    </row>
    <row r="12" spans="1:9" s="14" customFormat="1" ht="19.5" customHeight="1">
      <c r="A12" s="13"/>
      <c r="B12" s="24"/>
      <c r="C12" s="25" t="s">
        <v>32</v>
      </c>
      <c r="D12" s="26">
        <f>E11</f>
        <v>40</v>
      </c>
      <c r="E12" s="27"/>
      <c r="F12" s="85" t="s">
        <v>60</v>
      </c>
      <c r="G12" s="28">
        <v>0.7000677179065493</v>
      </c>
      <c r="H12" s="85">
        <f t="shared" si="0"/>
        <v>3.6183</v>
      </c>
      <c r="I12" s="18"/>
    </row>
    <row r="13" spans="1:9" s="14" customFormat="1" ht="19.5" customHeight="1">
      <c r="A13" s="13"/>
      <c r="B13" s="13"/>
      <c r="C13" s="13"/>
      <c r="D13" s="13"/>
      <c r="E13" s="13"/>
      <c r="F13" s="13"/>
      <c r="G13" s="13"/>
      <c r="H13" s="13"/>
      <c r="I13" s="18"/>
    </row>
    <row r="14" spans="1:9" s="14" customFormat="1" ht="19.5" customHeight="1">
      <c r="A14" s="13"/>
      <c r="B14" s="132" t="s">
        <v>50</v>
      </c>
      <c r="C14" s="133"/>
      <c r="D14" s="133"/>
      <c r="E14" s="133"/>
      <c r="F14" s="133"/>
      <c r="G14" s="133"/>
      <c r="H14" s="134"/>
      <c r="I14" s="18"/>
    </row>
    <row r="15" spans="1:9" s="14" customFormat="1" ht="19.5" customHeight="1">
      <c r="A15" s="13"/>
      <c r="B15" s="135" t="s">
        <v>16</v>
      </c>
      <c r="C15" s="136"/>
      <c r="D15" s="136"/>
      <c r="E15" s="137"/>
      <c r="F15" s="15" t="s">
        <v>17</v>
      </c>
      <c r="G15" s="15" t="s">
        <v>18</v>
      </c>
      <c r="H15" s="16" t="s">
        <v>19</v>
      </c>
      <c r="I15" s="18"/>
    </row>
    <row r="16" spans="1:9" s="14" customFormat="1" ht="19.5" customHeight="1">
      <c r="A16" s="13"/>
      <c r="B16" s="138" t="s">
        <v>20</v>
      </c>
      <c r="C16" s="139"/>
      <c r="D16" s="139"/>
      <c r="E16" s="140"/>
      <c r="F16" s="83" t="s">
        <v>61</v>
      </c>
      <c r="G16" s="17">
        <v>0.5935251798561151</v>
      </c>
      <c r="H16" s="83">
        <f aca="true" t="shared" si="1" ref="H16:H22">G16*F16</f>
        <v>8.25</v>
      </c>
      <c r="I16" s="18"/>
    </row>
    <row r="17" spans="1:9" s="14" customFormat="1" ht="19.5" customHeight="1">
      <c r="A17" s="13"/>
      <c r="B17" s="19"/>
      <c r="C17" s="20">
        <v>0</v>
      </c>
      <c r="D17" s="20" t="s">
        <v>24</v>
      </c>
      <c r="E17" s="21">
        <v>5</v>
      </c>
      <c r="F17" s="84" t="s">
        <v>62</v>
      </c>
      <c r="G17" s="22">
        <v>0.6250163291966035</v>
      </c>
      <c r="H17" s="84">
        <f t="shared" si="1"/>
        <v>0.9569</v>
      </c>
      <c r="I17" s="18"/>
    </row>
    <row r="18" spans="1:9" s="14" customFormat="1" ht="19.5" customHeight="1">
      <c r="A18" s="13"/>
      <c r="B18" s="23" t="s">
        <v>32</v>
      </c>
      <c r="C18" s="20">
        <f>E17</f>
        <v>5</v>
      </c>
      <c r="D18" s="20" t="s">
        <v>24</v>
      </c>
      <c r="E18" s="21">
        <v>10</v>
      </c>
      <c r="F18" s="84" t="s">
        <v>63</v>
      </c>
      <c r="G18" s="22">
        <v>0.5830470753302047</v>
      </c>
      <c r="H18" s="84">
        <f t="shared" si="1"/>
        <v>2.4102</v>
      </c>
      <c r="I18" s="18"/>
    </row>
    <row r="19" spans="1:9" s="14" customFormat="1" ht="19.5" customHeight="1">
      <c r="A19" s="13"/>
      <c r="B19" s="23" t="s">
        <v>32</v>
      </c>
      <c r="C19" s="20">
        <f>E18</f>
        <v>10</v>
      </c>
      <c r="D19" s="20" t="s">
        <v>24</v>
      </c>
      <c r="E19" s="21">
        <v>15</v>
      </c>
      <c r="F19" s="84" t="s">
        <v>64</v>
      </c>
      <c r="G19" s="22">
        <v>0.5798579528960967</v>
      </c>
      <c r="H19" s="84">
        <f t="shared" si="1"/>
        <v>2.9963</v>
      </c>
      <c r="I19" s="18"/>
    </row>
    <row r="20" spans="1:9" s="14" customFormat="1" ht="19.5" customHeight="1">
      <c r="A20" s="13"/>
      <c r="B20" s="23" t="s">
        <v>32</v>
      </c>
      <c r="C20" s="20">
        <f>E19</f>
        <v>15</v>
      </c>
      <c r="D20" s="20" t="s">
        <v>24</v>
      </c>
      <c r="E20" s="21">
        <v>20</v>
      </c>
      <c r="F20" s="84" t="s">
        <v>65</v>
      </c>
      <c r="G20" s="22">
        <v>0.7001639288275673</v>
      </c>
      <c r="H20" s="84">
        <f t="shared" si="1"/>
        <v>4.1003</v>
      </c>
      <c r="I20" s="18"/>
    </row>
    <row r="21" spans="1:9" s="14" customFormat="1" ht="19.5" customHeight="1">
      <c r="A21" s="13"/>
      <c r="B21" s="23" t="s">
        <v>32</v>
      </c>
      <c r="C21" s="20">
        <f>E20</f>
        <v>20</v>
      </c>
      <c r="D21" s="20" t="s">
        <v>24</v>
      </c>
      <c r="E21" s="21">
        <v>40</v>
      </c>
      <c r="F21" s="84" t="s">
        <v>66</v>
      </c>
      <c r="G21" s="22">
        <v>0.7000744545259519</v>
      </c>
      <c r="H21" s="84">
        <f t="shared" si="1"/>
        <v>5.5476</v>
      </c>
      <c r="I21" s="18"/>
    </row>
    <row r="22" spans="1:9" s="14" customFormat="1" ht="19.5" customHeight="1">
      <c r="A22" s="13"/>
      <c r="B22" s="29"/>
      <c r="C22" s="26" t="s">
        <v>32</v>
      </c>
      <c r="D22" s="26">
        <f>E21</f>
        <v>40</v>
      </c>
      <c r="E22" s="27"/>
      <c r="F22" s="85" t="s">
        <v>67</v>
      </c>
      <c r="G22" s="28">
        <v>0.7000396683340268</v>
      </c>
      <c r="H22" s="85">
        <f t="shared" si="1"/>
        <v>7.235399999999999</v>
      </c>
      <c r="I22" s="18"/>
    </row>
    <row r="23" spans="1:9" s="14" customFormat="1" ht="19.5" customHeight="1">
      <c r="A23" s="13"/>
      <c r="B23" s="13"/>
      <c r="C23" s="13"/>
      <c r="D23" s="13"/>
      <c r="E23" s="13"/>
      <c r="F23" s="13"/>
      <c r="G23" s="13"/>
      <c r="H23" s="13"/>
      <c r="I23" s="18"/>
    </row>
    <row r="24" spans="1:9" s="14" customFormat="1" ht="19.5" customHeight="1">
      <c r="A24" s="13"/>
      <c r="B24" s="132" t="s">
        <v>49</v>
      </c>
      <c r="C24" s="133"/>
      <c r="D24" s="133"/>
      <c r="E24" s="133"/>
      <c r="F24" s="133"/>
      <c r="G24" s="133"/>
      <c r="H24" s="134"/>
      <c r="I24" s="18"/>
    </row>
    <row r="25" spans="1:9" s="14" customFormat="1" ht="19.5" customHeight="1">
      <c r="A25" s="13"/>
      <c r="B25" s="135" t="s">
        <v>16</v>
      </c>
      <c r="C25" s="136"/>
      <c r="D25" s="136"/>
      <c r="E25" s="137"/>
      <c r="F25" s="15" t="s">
        <v>17</v>
      </c>
      <c r="G25" s="15" t="s">
        <v>18</v>
      </c>
      <c r="H25" s="16" t="s">
        <v>19</v>
      </c>
      <c r="I25" s="18"/>
    </row>
    <row r="26" spans="1:9" s="14" customFormat="1" ht="19.5" customHeight="1">
      <c r="A26" s="13"/>
      <c r="B26" s="138" t="s">
        <v>20</v>
      </c>
      <c r="C26" s="139"/>
      <c r="D26" s="139"/>
      <c r="E26" s="140"/>
      <c r="F26" s="83" t="s">
        <v>68</v>
      </c>
      <c r="G26" s="17">
        <v>0.7015323117921386</v>
      </c>
      <c r="H26" s="83">
        <f aca="true" t="shared" si="2" ref="H26:H32">G26*F26</f>
        <v>10.53</v>
      </c>
      <c r="I26" s="18"/>
    </row>
    <row r="27" spans="1:9" s="14" customFormat="1" ht="19.5" customHeight="1">
      <c r="A27" s="13"/>
      <c r="B27" s="19"/>
      <c r="C27" s="20">
        <v>0</v>
      </c>
      <c r="D27" s="20" t="s">
        <v>24</v>
      </c>
      <c r="E27" s="21">
        <v>5</v>
      </c>
      <c r="F27" s="84" t="s">
        <v>62</v>
      </c>
      <c r="G27" s="22">
        <v>0.7031352057478772</v>
      </c>
      <c r="H27" s="84">
        <f t="shared" si="2"/>
        <v>1.0765</v>
      </c>
      <c r="I27" s="18"/>
    </row>
    <row r="28" spans="1:9" s="14" customFormat="1" ht="19.5" customHeight="1">
      <c r="A28" s="13"/>
      <c r="B28" s="23" t="s">
        <v>32</v>
      </c>
      <c r="C28" s="20">
        <f>E27</f>
        <v>5</v>
      </c>
      <c r="D28" s="20" t="s">
        <v>24</v>
      </c>
      <c r="E28" s="21">
        <v>10</v>
      </c>
      <c r="F28" s="84" t="s">
        <v>69</v>
      </c>
      <c r="G28" s="22">
        <v>0.7003621842496285</v>
      </c>
      <c r="H28" s="84">
        <f t="shared" si="2"/>
        <v>3.0166</v>
      </c>
      <c r="I28" s="18"/>
    </row>
    <row r="29" spans="1:9" s="14" customFormat="1" ht="19.5" customHeight="1">
      <c r="A29" s="13"/>
      <c r="B29" s="23" t="s">
        <v>32</v>
      </c>
      <c r="C29" s="20">
        <f>E28</f>
        <v>10</v>
      </c>
      <c r="D29" s="20" t="s">
        <v>24</v>
      </c>
      <c r="E29" s="21">
        <v>15</v>
      </c>
      <c r="F29" s="84" t="s">
        <v>64</v>
      </c>
      <c r="G29" s="22">
        <v>0.6993013759603662</v>
      </c>
      <c r="H29" s="84">
        <f t="shared" si="2"/>
        <v>3.6135000000000006</v>
      </c>
      <c r="I29" s="18"/>
    </row>
    <row r="30" spans="1:9" s="14" customFormat="1" ht="19.5" customHeight="1">
      <c r="A30" s="13"/>
      <c r="B30" s="23" t="s">
        <v>32</v>
      </c>
      <c r="C30" s="20">
        <f>E29</f>
        <v>15</v>
      </c>
      <c r="D30" s="20" t="s">
        <v>24</v>
      </c>
      <c r="E30" s="21">
        <v>20</v>
      </c>
      <c r="F30" s="84" t="s">
        <v>65</v>
      </c>
      <c r="G30" s="22">
        <v>0.7001639288275673</v>
      </c>
      <c r="H30" s="84">
        <f t="shared" si="2"/>
        <v>4.1003</v>
      </c>
      <c r="I30" s="18"/>
    </row>
    <row r="31" spans="1:9" s="14" customFormat="1" ht="19.5" customHeight="1">
      <c r="A31" s="13"/>
      <c r="B31" s="23" t="s">
        <v>32</v>
      </c>
      <c r="C31" s="20">
        <f>E30</f>
        <v>20</v>
      </c>
      <c r="D31" s="20" t="s">
        <v>24</v>
      </c>
      <c r="E31" s="21">
        <v>40</v>
      </c>
      <c r="F31" s="84" t="s">
        <v>70</v>
      </c>
      <c r="G31" s="22">
        <v>0.7000241837968562</v>
      </c>
      <c r="H31" s="84">
        <f t="shared" si="2"/>
        <v>5.7892</v>
      </c>
      <c r="I31" s="18"/>
    </row>
    <row r="32" spans="1:9" s="14" customFormat="1" ht="19.5" customHeight="1">
      <c r="A32" s="13"/>
      <c r="B32" s="29"/>
      <c r="C32" s="26" t="s">
        <v>32</v>
      </c>
      <c r="D32" s="26">
        <f>E31</f>
        <v>40</v>
      </c>
      <c r="E32" s="27"/>
      <c r="F32" s="85" t="s">
        <v>67</v>
      </c>
      <c r="G32" s="28">
        <v>0.7000396683340268</v>
      </c>
      <c r="H32" s="85">
        <f t="shared" si="2"/>
        <v>7.235399999999999</v>
      </c>
      <c r="I32" s="18"/>
    </row>
    <row r="33" spans="1:9" s="14" customFormat="1" ht="19.5" customHeight="1">
      <c r="A33" s="13"/>
      <c r="B33" s="13"/>
      <c r="C33" s="13"/>
      <c r="D33" s="13"/>
      <c r="E33" s="13"/>
      <c r="F33" s="13"/>
      <c r="G33" s="13"/>
      <c r="H33" s="13"/>
      <c r="I33" s="18"/>
    </row>
    <row r="34" spans="1:9" s="14" customFormat="1" ht="19.5" customHeight="1">
      <c r="A34" s="13"/>
      <c r="B34" s="132" t="s">
        <v>22</v>
      </c>
      <c r="C34" s="133"/>
      <c r="D34" s="133"/>
      <c r="E34" s="133"/>
      <c r="F34" s="133"/>
      <c r="G34" s="133"/>
      <c r="H34" s="134"/>
      <c r="I34" s="18"/>
    </row>
    <row r="35" spans="1:9" s="14" customFormat="1" ht="19.5" customHeight="1">
      <c r="A35" s="13"/>
      <c r="B35" s="135" t="s">
        <v>16</v>
      </c>
      <c r="C35" s="136"/>
      <c r="D35" s="136"/>
      <c r="E35" s="137"/>
      <c r="F35" s="15" t="s">
        <v>17</v>
      </c>
      <c r="G35" s="15" t="s">
        <v>18</v>
      </c>
      <c r="H35" s="16" t="s">
        <v>19</v>
      </c>
      <c r="I35" s="18"/>
    </row>
    <row r="36" spans="1:9" s="14" customFormat="1" ht="19.5" customHeight="1">
      <c r="A36" s="13"/>
      <c r="B36" s="138" t="s">
        <v>20</v>
      </c>
      <c r="C36" s="139"/>
      <c r="D36" s="139"/>
      <c r="E36" s="140"/>
      <c r="F36" s="83">
        <v>32.01</v>
      </c>
      <c r="G36" s="17">
        <v>0.6997813183380194</v>
      </c>
      <c r="H36" s="83">
        <f aca="true" t="shared" si="3" ref="H36:H41">G36*F36</f>
        <v>22.4</v>
      </c>
      <c r="I36" s="18"/>
    </row>
    <row r="37" spans="1:9" s="14" customFormat="1" ht="19.5" customHeight="1">
      <c r="A37" s="13"/>
      <c r="B37" s="19"/>
      <c r="C37" s="30">
        <v>0</v>
      </c>
      <c r="D37" s="20" t="s">
        <v>24</v>
      </c>
      <c r="E37" s="31">
        <v>10</v>
      </c>
      <c r="F37" s="84">
        <v>3.4448</v>
      </c>
      <c r="G37" s="22">
        <v>0.7048594983743615</v>
      </c>
      <c r="H37" s="84">
        <f t="shared" si="3"/>
        <v>2.4281</v>
      </c>
      <c r="I37" s="18"/>
    </row>
    <row r="38" spans="1:9" s="14" customFormat="1" ht="19.5" customHeight="1">
      <c r="A38" s="13"/>
      <c r="B38" s="23" t="s">
        <v>32</v>
      </c>
      <c r="C38" s="30">
        <f>E37</f>
        <v>10</v>
      </c>
      <c r="D38" s="20" t="s">
        <v>24</v>
      </c>
      <c r="E38" s="31">
        <v>20</v>
      </c>
      <c r="F38" s="84">
        <v>6.0321</v>
      </c>
      <c r="G38" s="22">
        <v>0.6999718174433448</v>
      </c>
      <c r="H38" s="84">
        <f t="shared" si="3"/>
        <v>4.2223</v>
      </c>
      <c r="I38" s="18"/>
    </row>
    <row r="39" spans="1:9" s="14" customFormat="1" ht="19.5" customHeight="1">
      <c r="A39" s="13"/>
      <c r="B39" s="23" t="s">
        <v>32</v>
      </c>
      <c r="C39" s="30">
        <f>E38</f>
        <v>20</v>
      </c>
      <c r="D39" s="20" t="s">
        <v>24</v>
      </c>
      <c r="E39" s="31">
        <v>40</v>
      </c>
      <c r="F39" s="84">
        <v>7.9255</v>
      </c>
      <c r="G39" s="22">
        <v>0.6999684562488171</v>
      </c>
      <c r="H39" s="84">
        <f t="shared" si="3"/>
        <v>5.5476</v>
      </c>
      <c r="I39" s="18"/>
    </row>
    <row r="40" spans="1:9" s="14" customFormat="1" ht="19.5" customHeight="1">
      <c r="A40" s="13"/>
      <c r="B40" s="23" t="s">
        <v>32</v>
      </c>
      <c r="C40" s="30">
        <f>E39</f>
        <v>40</v>
      </c>
      <c r="D40" s="20" t="s">
        <v>24</v>
      </c>
      <c r="E40" s="31">
        <v>200</v>
      </c>
      <c r="F40" s="84">
        <v>8.9602</v>
      </c>
      <c r="G40" s="22">
        <v>0.7000401776746055</v>
      </c>
      <c r="H40" s="84">
        <f t="shared" si="3"/>
        <v>6.2725</v>
      </c>
      <c r="I40" s="18"/>
    </row>
    <row r="41" spans="1:9" s="14" customFormat="1" ht="19.5" customHeight="1">
      <c r="A41" s="13"/>
      <c r="B41" s="32"/>
      <c r="C41" s="26" t="s">
        <v>32</v>
      </c>
      <c r="D41" s="33">
        <f>E40</f>
        <v>200</v>
      </c>
      <c r="E41" s="27"/>
      <c r="F41" s="85">
        <v>9.9924</v>
      </c>
      <c r="G41" s="28">
        <v>0.7000220167327169</v>
      </c>
      <c r="H41" s="85">
        <f t="shared" si="3"/>
        <v>6.9949</v>
      </c>
      <c r="I41" s="18"/>
    </row>
    <row r="42" spans="1:9" s="14" customFormat="1" ht="19.5" customHeight="1">
      <c r="A42" s="13"/>
      <c r="B42" s="13"/>
      <c r="C42" s="13"/>
      <c r="D42" s="13"/>
      <c r="E42" s="13"/>
      <c r="F42" s="13"/>
      <c r="G42" s="13"/>
      <c r="H42" s="13"/>
      <c r="I42" s="18"/>
    </row>
    <row r="43" spans="1:9" s="14" customFormat="1" ht="19.5" customHeight="1">
      <c r="A43" s="13"/>
      <c r="B43" s="132" t="s">
        <v>23</v>
      </c>
      <c r="C43" s="133"/>
      <c r="D43" s="133"/>
      <c r="E43" s="133"/>
      <c r="F43" s="133"/>
      <c r="G43" s="133"/>
      <c r="H43" s="134"/>
      <c r="I43" s="18"/>
    </row>
    <row r="44" spans="1:9" s="14" customFormat="1" ht="19.5" customHeight="1">
      <c r="A44" s="13"/>
      <c r="B44" s="135" t="s">
        <v>16</v>
      </c>
      <c r="C44" s="136"/>
      <c r="D44" s="136"/>
      <c r="E44" s="137"/>
      <c r="F44" s="15" t="s">
        <v>17</v>
      </c>
      <c r="G44" s="15" t="s">
        <v>18</v>
      </c>
      <c r="H44" s="16" t="s">
        <v>19</v>
      </c>
      <c r="I44" s="18"/>
    </row>
    <row r="45" spans="1:9" s="14" customFormat="1" ht="19.5" customHeight="1">
      <c r="A45" s="13"/>
      <c r="B45" s="138" t="s">
        <v>20</v>
      </c>
      <c r="C45" s="139"/>
      <c r="D45" s="139"/>
      <c r="E45" s="140"/>
      <c r="F45" s="83" t="s">
        <v>71</v>
      </c>
      <c r="G45" s="17">
        <v>0.6997719787180138</v>
      </c>
      <c r="H45" s="83">
        <f aca="true" t="shared" si="4" ref="H45:H50">G45*F45</f>
        <v>27.620000000000005</v>
      </c>
      <c r="I45" s="18"/>
    </row>
    <row r="46" spans="1:9" s="14" customFormat="1" ht="19.5" customHeight="1">
      <c r="A46" s="13"/>
      <c r="B46" s="19"/>
      <c r="C46" s="30">
        <v>0</v>
      </c>
      <c r="D46" s="20" t="s">
        <v>24</v>
      </c>
      <c r="E46" s="31">
        <v>10</v>
      </c>
      <c r="F46" s="84" t="s">
        <v>72</v>
      </c>
      <c r="G46" s="22">
        <v>0.6936403614748948</v>
      </c>
      <c r="H46" s="84">
        <f t="shared" si="4"/>
        <v>2.8707</v>
      </c>
      <c r="I46" s="18"/>
    </row>
    <row r="47" spans="1:9" s="14" customFormat="1" ht="19.5" customHeight="1">
      <c r="A47" s="13"/>
      <c r="B47" s="23" t="s">
        <v>32</v>
      </c>
      <c r="C47" s="30">
        <f>E46</f>
        <v>10</v>
      </c>
      <c r="D47" s="20" t="s">
        <v>24</v>
      </c>
      <c r="E47" s="31">
        <v>20</v>
      </c>
      <c r="F47" s="84" t="s">
        <v>73</v>
      </c>
      <c r="G47" s="22">
        <v>0.701567977975179</v>
      </c>
      <c r="H47" s="84">
        <f t="shared" si="4"/>
        <v>3.2618</v>
      </c>
      <c r="I47" s="18"/>
    </row>
    <row r="48" spans="1:9" s="14" customFormat="1" ht="19.5" customHeight="1">
      <c r="A48" s="13"/>
      <c r="B48" s="23" t="s">
        <v>32</v>
      </c>
      <c r="C48" s="30">
        <f>E47</f>
        <v>20</v>
      </c>
      <c r="D48" s="20" t="s">
        <v>24</v>
      </c>
      <c r="E48" s="31">
        <v>40</v>
      </c>
      <c r="F48" s="84" t="s">
        <v>65</v>
      </c>
      <c r="G48" s="22">
        <v>0.6999590177931081</v>
      </c>
      <c r="H48" s="84">
        <f t="shared" si="4"/>
        <v>4.0991</v>
      </c>
      <c r="I48" s="18"/>
    </row>
    <row r="49" spans="1:9" s="14" customFormat="1" ht="19.5" customHeight="1">
      <c r="A49" s="13"/>
      <c r="B49" s="23" t="s">
        <v>32</v>
      </c>
      <c r="C49" s="30">
        <f>E48</f>
        <v>40</v>
      </c>
      <c r="D49" s="20" t="s">
        <v>24</v>
      </c>
      <c r="E49" s="31">
        <v>200</v>
      </c>
      <c r="F49" s="84" t="s">
        <v>74</v>
      </c>
      <c r="G49" s="22">
        <v>0.6999226230776671</v>
      </c>
      <c r="H49" s="84">
        <f t="shared" si="4"/>
        <v>5.7892</v>
      </c>
      <c r="I49" s="18"/>
    </row>
    <row r="50" spans="1:9" s="14" customFormat="1" ht="19.5" customHeight="1">
      <c r="A50" s="13"/>
      <c r="B50" s="32"/>
      <c r="C50" s="26" t="s">
        <v>32</v>
      </c>
      <c r="D50" s="33">
        <f>E49</f>
        <v>200</v>
      </c>
      <c r="E50" s="27"/>
      <c r="F50" s="85" t="s">
        <v>75</v>
      </c>
      <c r="G50" s="28">
        <v>0.7001421080020817</v>
      </c>
      <c r="H50" s="85">
        <f t="shared" si="4"/>
        <v>6.996100000000001</v>
      </c>
      <c r="I50" s="18"/>
    </row>
    <row r="51" spans="1:9" s="14" customFormat="1" ht="19.5" customHeight="1">
      <c r="A51" s="13"/>
      <c r="B51" s="13"/>
      <c r="C51" s="13"/>
      <c r="D51" s="13"/>
      <c r="E51" s="13"/>
      <c r="F51" s="13"/>
      <c r="G51" s="13"/>
      <c r="H51" s="13"/>
      <c r="I51" s="18"/>
    </row>
    <row r="52" spans="1:9" s="14" customFormat="1" ht="19.5" customHeight="1">
      <c r="A52" s="13"/>
      <c r="B52" s="132" t="s">
        <v>6</v>
      </c>
      <c r="C52" s="133"/>
      <c r="D52" s="133"/>
      <c r="E52" s="133"/>
      <c r="F52" s="133"/>
      <c r="G52" s="133"/>
      <c r="H52" s="134"/>
      <c r="I52" s="18"/>
    </row>
    <row r="53" spans="1:9" s="14" customFormat="1" ht="19.5" customHeight="1">
      <c r="A53" s="13"/>
      <c r="B53" s="135" t="s">
        <v>16</v>
      </c>
      <c r="C53" s="136"/>
      <c r="D53" s="136"/>
      <c r="E53" s="137"/>
      <c r="F53" s="15" t="s">
        <v>17</v>
      </c>
      <c r="G53" s="15" t="s">
        <v>18</v>
      </c>
      <c r="H53" s="16" t="s">
        <v>19</v>
      </c>
      <c r="I53" s="18"/>
    </row>
    <row r="54" spans="1:9" s="14" customFormat="1" ht="19.5" customHeight="1">
      <c r="A54" s="13"/>
      <c r="B54" s="138" t="s">
        <v>20</v>
      </c>
      <c r="C54" s="139"/>
      <c r="D54" s="139"/>
      <c r="E54" s="140"/>
      <c r="F54" s="83">
        <v>32.64</v>
      </c>
      <c r="G54" s="17">
        <v>0.7003676470588235</v>
      </c>
      <c r="H54" s="83">
        <f aca="true" t="shared" si="5" ref="H54:H59">G54*F54</f>
        <v>22.86</v>
      </c>
      <c r="I54" s="18"/>
    </row>
    <row r="55" spans="1:9" s="14" customFormat="1" ht="19.5" customHeight="1">
      <c r="A55" s="13"/>
      <c r="B55" s="19"/>
      <c r="C55" s="30">
        <v>0</v>
      </c>
      <c r="D55" s="20" t="s">
        <v>24</v>
      </c>
      <c r="E55" s="31">
        <v>10</v>
      </c>
      <c r="F55" s="84">
        <v>2.2248</v>
      </c>
      <c r="G55" s="22">
        <v>0.7042880258899676</v>
      </c>
      <c r="H55" s="84">
        <f t="shared" si="5"/>
        <v>1.5669000000000002</v>
      </c>
      <c r="I55" s="18"/>
    </row>
    <row r="56" spans="1:9" s="14" customFormat="1" ht="19.5" customHeight="1">
      <c r="A56" s="13"/>
      <c r="B56" s="23" t="s">
        <v>32</v>
      </c>
      <c r="C56" s="30">
        <f>E55</f>
        <v>10</v>
      </c>
      <c r="D56" s="20" t="s">
        <v>24</v>
      </c>
      <c r="E56" s="31">
        <v>20</v>
      </c>
      <c r="F56" s="84">
        <v>3.7032</v>
      </c>
      <c r="G56" s="22">
        <v>0.7009073233959819</v>
      </c>
      <c r="H56" s="84">
        <f t="shared" si="5"/>
        <v>2.5956</v>
      </c>
      <c r="I56" s="18"/>
    </row>
    <row r="57" spans="1:9" s="14" customFormat="1" ht="19.5" customHeight="1">
      <c r="A57" s="13"/>
      <c r="B57" s="23" t="s">
        <v>32</v>
      </c>
      <c r="C57" s="30">
        <f>E56</f>
        <v>20</v>
      </c>
      <c r="D57" s="20" t="s">
        <v>24</v>
      </c>
      <c r="E57" s="31">
        <v>40</v>
      </c>
      <c r="F57" s="84">
        <v>5.684</v>
      </c>
      <c r="G57" s="22">
        <v>0.6997009148486981</v>
      </c>
      <c r="H57" s="84">
        <f t="shared" si="5"/>
        <v>3.9771</v>
      </c>
      <c r="I57" s="18"/>
    </row>
    <row r="58" spans="1:9" s="14" customFormat="1" ht="19.5" customHeight="1">
      <c r="A58" s="13"/>
      <c r="B58" s="23" t="s">
        <v>32</v>
      </c>
      <c r="C58" s="30">
        <f>E57</f>
        <v>40</v>
      </c>
      <c r="D58" s="20" t="s">
        <v>24</v>
      </c>
      <c r="E58" s="31">
        <v>200</v>
      </c>
      <c r="F58" s="84">
        <v>6.0285</v>
      </c>
      <c r="G58" s="22">
        <v>0.6997926515717011</v>
      </c>
      <c r="H58" s="84">
        <f t="shared" si="5"/>
        <v>4.2187</v>
      </c>
      <c r="I58" s="18"/>
    </row>
    <row r="59" spans="1:9" s="14" customFormat="1" ht="19.5" customHeight="1">
      <c r="A59" s="13"/>
      <c r="B59" s="32"/>
      <c r="C59" s="26" t="s">
        <v>32</v>
      </c>
      <c r="D59" s="33">
        <f>E58</f>
        <v>200</v>
      </c>
      <c r="E59" s="27"/>
      <c r="F59" s="85">
        <v>6.3741</v>
      </c>
      <c r="G59" s="28">
        <v>0.6999419525893852</v>
      </c>
      <c r="H59" s="85">
        <f t="shared" si="5"/>
        <v>4.4615</v>
      </c>
      <c r="I59" s="18"/>
    </row>
    <row r="60" spans="1:9" s="14" customFormat="1" ht="19.5" customHeight="1">
      <c r="A60" s="13"/>
      <c r="B60" s="34"/>
      <c r="C60" s="34"/>
      <c r="D60" s="34"/>
      <c r="E60" s="34"/>
      <c r="F60" s="34"/>
      <c r="G60" s="13"/>
      <c r="H60" s="13"/>
      <c r="I60" s="13"/>
    </row>
  </sheetData>
  <sheetProtection sheet="1" objects="1" scenarios="1"/>
  <mergeCells count="19">
    <mergeCell ref="B53:E53"/>
    <mergeCell ref="B54:E54"/>
    <mergeCell ref="B52:H52"/>
    <mergeCell ref="B5:E5"/>
    <mergeCell ref="B6:E6"/>
    <mergeCell ref="B15:E15"/>
    <mergeCell ref="B35:E35"/>
    <mergeCell ref="B44:E44"/>
    <mergeCell ref="B16:E16"/>
    <mergeCell ref="B36:E36"/>
    <mergeCell ref="B45:E45"/>
    <mergeCell ref="B24:H24"/>
    <mergeCell ref="B25:E25"/>
    <mergeCell ref="B26:E26"/>
    <mergeCell ref="B2:H2"/>
    <mergeCell ref="B4:H4"/>
    <mergeCell ref="B14:H14"/>
    <mergeCell ref="B34:H34"/>
    <mergeCell ref="B43:H43"/>
  </mergeCells>
  <printOptions horizontalCentered="1" verticalCentered="1"/>
  <pageMargins left="0.5118110236220472" right="0.5118110236220472" top="0.3" bottom="0.31" header="0.19" footer="0.17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Tarifas</dc:title>
  <dc:subject>Cálculo de Tarifas</dc:subject>
  <dc:creator>Márlon Calixto;Márlon R. Calixto (DEMF)</dc:creator>
  <cp:keywords/>
  <dc:description/>
  <cp:lastModifiedBy>lruhena</cp:lastModifiedBy>
  <cp:lastPrinted>2016-01-27T19:54:36Z</cp:lastPrinted>
  <dcterms:created xsi:type="dcterms:W3CDTF">2007-07-11T15:21:18Z</dcterms:created>
  <dcterms:modified xsi:type="dcterms:W3CDTF">2024-04-05T17:48:43Z</dcterms:modified>
  <cp:category/>
  <cp:version/>
  <cp:contentType/>
  <cp:contentStatus/>
</cp:coreProperties>
</file>