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LICITAÇÃO\20200925 - CESAMA\"/>
    </mc:Choice>
  </mc:AlternateContent>
  <xr:revisionPtr revIDLastSave="0" documentId="13_ncr:1_{FDD6C998-801A-43B1-A621-076367A9B04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ESUMO" sheetId="13" r:id="rId1"/>
    <sheet name="Diurno" sheetId="8" r:id="rId2"/>
    <sheet name="Diurno noturno" sheetId="9" r:id="rId3"/>
    <sheet name="Noturno" sheetId="10" r:id="rId4"/>
    <sheet name="Folguista" sheetId="14" r:id="rId5"/>
    <sheet name="Supervisor" sheetId="11" r:id="rId6"/>
  </sheets>
  <definedNames>
    <definedName name="_xlnm.Print_Area" localSheetId="1">Diurno!$B$1:$H$122</definedName>
    <definedName name="_xlnm.Print_Area" localSheetId="2">'Diurno noturno'!$B$1:$H$122</definedName>
    <definedName name="_xlnm.Print_Area" localSheetId="4">Folguista!$B$1:$H$121</definedName>
    <definedName name="_xlnm.Print_Area" localSheetId="3">Noturno!$B$1:$H$122</definedName>
    <definedName name="_xlnm.Print_Area" localSheetId="0">RESUMO!$A$1:$E$35</definedName>
    <definedName name="_xlnm.Print_Area" localSheetId="5">Supervisor!$B$1:$H$122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3" l="1"/>
  <c r="C7" i="13"/>
  <c r="G79" i="14"/>
  <c r="G64" i="14"/>
  <c r="G58" i="14"/>
  <c r="G59" i="14" s="1"/>
  <c r="G87" i="14" s="1"/>
  <c r="G51" i="14"/>
  <c r="G45" i="14"/>
  <c r="G85" i="14" s="1"/>
  <c r="H31" i="14"/>
  <c r="H109" i="14" s="1"/>
  <c r="H20" i="14"/>
  <c r="H13" i="14"/>
  <c r="H14" i="14" s="1"/>
  <c r="H15" i="14" s="1"/>
  <c r="H11" i="14"/>
  <c r="H19" i="14" s="1"/>
  <c r="H23" i="14" s="1"/>
  <c r="H108" i="14" s="1"/>
  <c r="G79" i="8"/>
  <c r="H77" i="14" l="1"/>
  <c r="H73" i="14"/>
  <c r="H64" i="14"/>
  <c r="H42" i="14"/>
  <c r="H107" i="14"/>
  <c r="H76" i="14"/>
  <c r="H41" i="14"/>
  <c r="H37" i="14"/>
  <c r="H75" i="14"/>
  <c r="H66" i="14"/>
  <c r="H63" i="14"/>
  <c r="H44" i="14"/>
  <c r="H78" i="14"/>
  <c r="H74" i="14"/>
  <c r="H68" i="14"/>
  <c r="H65" i="14"/>
  <c r="H57" i="14"/>
  <c r="H49" i="14"/>
  <c r="H43" i="14"/>
  <c r="H39" i="14"/>
  <c r="H38" i="14"/>
  <c r="H50" i="14"/>
  <c r="H40" i="14"/>
  <c r="G53" i="14"/>
  <c r="G86" i="14" s="1"/>
  <c r="G52" i="14"/>
  <c r="H52" i="14" s="1"/>
  <c r="H58" i="14"/>
  <c r="G67" i="14"/>
  <c r="G80" i="14"/>
  <c r="H80" i="14" s="1"/>
  <c r="G90" i="14" l="1"/>
  <c r="G81" i="14"/>
  <c r="G89" i="14" s="1"/>
  <c r="H51" i="14"/>
  <c r="H53" i="14" s="1"/>
  <c r="H86" i="14" s="1"/>
  <c r="H79" i="14"/>
  <c r="H81" i="14" s="1"/>
  <c r="H89" i="14" s="1"/>
  <c r="H45" i="14"/>
  <c r="H85" i="14" s="1"/>
  <c r="H67" i="14"/>
  <c r="H69" i="14" s="1"/>
  <c r="H88" i="14" s="1"/>
  <c r="G69" i="14"/>
  <c r="G88" i="14" s="1"/>
  <c r="H59" i="14"/>
  <c r="H87" i="14" s="1"/>
  <c r="H90" i="14" l="1"/>
  <c r="H110" i="14" s="1"/>
  <c r="H111" i="14" s="1"/>
  <c r="H96" i="14" l="1"/>
  <c r="H97" i="14"/>
  <c r="H113" i="14" s="1"/>
  <c r="H101" i="14" l="1"/>
  <c r="H100" i="14"/>
  <c r="H118" i="14"/>
  <c r="H120" i="14" s="1"/>
  <c r="H121" i="14" s="1"/>
  <c r="H99" i="14"/>
  <c r="H103" i="14" s="1"/>
  <c r="H112" i="14" s="1"/>
  <c r="H102" i="14"/>
  <c r="H13" i="8" l="1"/>
  <c r="H14" i="9" l="1"/>
  <c r="H13" i="9"/>
  <c r="H14" i="11"/>
  <c r="H13" i="10"/>
  <c r="H14" i="10" s="1"/>
  <c r="H20" i="11" l="1"/>
  <c r="H20" i="10"/>
  <c r="H20" i="9"/>
  <c r="H20" i="8"/>
  <c r="D9" i="13" l="1"/>
  <c r="G79" i="11"/>
  <c r="G64" i="11"/>
  <c r="G51" i="11"/>
  <c r="G45" i="11"/>
  <c r="G85" i="11" s="1"/>
  <c r="H31" i="11"/>
  <c r="H109" i="11" s="1"/>
  <c r="H19" i="11"/>
  <c r="H23" i="11" s="1"/>
  <c r="H108" i="11" s="1"/>
  <c r="G79" i="10"/>
  <c r="G64" i="10"/>
  <c r="G52" i="10"/>
  <c r="G51" i="10"/>
  <c r="G45" i="10"/>
  <c r="G85" i="10" s="1"/>
  <c r="H31" i="10"/>
  <c r="H109" i="10" s="1"/>
  <c r="H11" i="10"/>
  <c r="H19" i="10" s="1"/>
  <c r="H23" i="10" s="1"/>
  <c r="H108" i="10" s="1"/>
  <c r="G79" i="9"/>
  <c r="G64" i="9"/>
  <c r="G51" i="9"/>
  <c r="G45" i="9"/>
  <c r="G85" i="9" s="1"/>
  <c r="H31" i="9"/>
  <c r="H109" i="9" s="1"/>
  <c r="H11" i="9"/>
  <c r="H19" i="9" s="1"/>
  <c r="H23" i="9" s="1"/>
  <c r="H108" i="9" s="1"/>
  <c r="G52" i="11" l="1"/>
  <c r="G53" i="11"/>
  <c r="G86" i="11" s="1"/>
  <c r="G53" i="10"/>
  <c r="G86" i="10" s="1"/>
  <c r="H12" i="10"/>
  <c r="G52" i="9"/>
  <c r="G53" i="9" s="1"/>
  <c r="G86" i="9" s="1"/>
  <c r="H12" i="9"/>
  <c r="H15" i="11"/>
  <c r="H64" i="11" s="1"/>
  <c r="G58" i="11"/>
  <c r="G67" i="11"/>
  <c r="G80" i="11"/>
  <c r="G81" i="11" s="1"/>
  <c r="G89" i="11" s="1"/>
  <c r="H15" i="10"/>
  <c r="H52" i="10" s="1"/>
  <c r="H63" i="10"/>
  <c r="G58" i="10"/>
  <c r="G67" i="10"/>
  <c r="G80" i="10"/>
  <c r="H80" i="10" s="1"/>
  <c r="H15" i="9"/>
  <c r="G58" i="9"/>
  <c r="G67" i="9"/>
  <c r="G80" i="9"/>
  <c r="H67" i="10" l="1"/>
  <c r="H37" i="10"/>
  <c r="H68" i="10"/>
  <c r="H78" i="10"/>
  <c r="H38" i="10"/>
  <c r="H49" i="10"/>
  <c r="H80" i="9"/>
  <c r="H50" i="10"/>
  <c r="H51" i="10" s="1"/>
  <c r="H53" i="10" s="1"/>
  <c r="H86" i="10" s="1"/>
  <c r="H74" i="10"/>
  <c r="H77" i="10"/>
  <c r="H39" i="10"/>
  <c r="H107" i="10"/>
  <c r="H67" i="9"/>
  <c r="H80" i="11"/>
  <c r="H67" i="11"/>
  <c r="G69" i="11"/>
  <c r="G88" i="11" s="1"/>
  <c r="G59" i="11"/>
  <c r="G87" i="11" s="1"/>
  <c r="H58" i="11"/>
  <c r="H77" i="11"/>
  <c r="H73" i="11"/>
  <c r="H42" i="11"/>
  <c r="H38" i="11"/>
  <c r="H74" i="11"/>
  <c r="H65" i="11"/>
  <c r="H107" i="11"/>
  <c r="H76" i="11"/>
  <c r="H41" i="11"/>
  <c r="H37" i="11"/>
  <c r="H78" i="11"/>
  <c r="H43" i="11"/>
  <c r="H75" i="11"/>
  <c r="H66" i="11"/>
  <c r="H63" i="11"/>
  <c r="H50" i="11"/>
  <c r="H44" i="11"/>
  <c r="H40" i="11"/>
  <c r="H68" i="11"/>
  <c r="H57" i="11"/>
  <c r="H49" i="11"/>
  <c r="H51" i="11" s="1"/>
  <c r="H53" i="11" s="1"/>
  <c r="H86" i="11" s="1"/>
  <c r="H39" i="11"/>
  <c r="H52" i="11"/>
  <c r="H40" i="10"/>
  <c r="H66" i="10"/>
  <c r="H57" i="10"/>
  <c r="H41" i="10"/>
  <c r="H42" i="10"/>
  <c r="H64" i="10"/>
  <c r="H43" i="10"/>
  <c r="H44" i="10"/>
  <c r="H75" i="10"/>
  <c r="H65" i="10"/>
  <c r="H76" i="10"/>
  <c r="H73" i="10"/>
  <c r="G69" i="10"/>
  <c r="G88" i="10" s="1"/>
  <c r="G81" i="10"/>
  <c r="G89" i="10" s="1"/>
  <c r="G59" i="10"/>
  <c r="G87" i="10" s="1"/>
  <c r="H58" i="10"/>
  <c r="G81" i="9"/>
  <c r="G89" i="9" s="1"/>
  <c r="G59" i="9"/>
  <c r="G87" i="9" s="1"/>
  <c r="H58" i="9"/>
  <c r="G69" i="9"/>
  <c r="G88" i="9" s="1"/>
  <c r="H77" i="9"/>
  <c r="H73" i="9"/>
  <c r="H64" i="9"/>
  <c r="H42" i="9"/>
  <c r="H107" i="9"/>
  <c r="H76" i="9"/>
  <c r="H41" i="9"/>
  <c r="H37" i="9"/>
  <c r="H74" i="9"/>
  <c r="H65" i="9"/>
  <c r="H57" i="9"/>
  <c r="H59" i="9" s="1"/>
  <c r="H87" i="9" s="1"/>
  <c r="H38" i="9"/>
  <c r="H75" i="9"/>
  <c r="H66" i="9"/>
  <c r="H63" i="9"/>
  <c r="H50" i="9"/>
  <c r="H44" i="9"/>
  <c r="H40" i="9"/>
  <c r="H78" i="9"/>
  <c r="H68" i="9"/>
  <c r="H49" i="9"/>
  <c r="H43" i="9"/>
  <c r="H39" i="9"/>
  <c r="H52" i="9"/>
  <c r="G51" i="8"/>
  <c r="H59" i="11" l="1"/>
  <c r="H87" i="11" s="1"/>
  <c r="G90" i="11"/>
  <c r="H59" i="10"/>
  <c r="H87" i="10" s="1"/>
  <c r="H45" i="10"/>
  <c r="H85" i="10" s="1"/>
  <c r="H79" i="10"/>
  <c r="H81" i="10" s="1"/>
  <c r="H89" i="10" s="1"/>
  <c r="H69" i="10"/>
  <c r="H88" i="10" s="1"/>
  <c r="H90" i="10" s="1"/>
  <c r="H110" i="10" s="1"/>
  <c r="H111" i="10" s="1"/>
  <c r="H96" i="10" s="1"/>
  <c r="H69" i="11"/>
  <c r="H88" i="11" s="1"/>
  <c r="H45" i="11"/>
  <c r="H85" i="11" s="1"/>
  <c r="H79" i="11"/>
  <c r="H81" i="11" s="1"/>
  <c r="H89" i="11" s="1"/>
  <c r="G90" i="10"/>
  <c r="H45" i="9"/>
  <c r="H85" i="9" s="1"/>
  <c r="H69" i="9"/>
  <c r="H88" i="9" s="1"/>
  <c r="H79" i="9"/>
  <c r="H81" i="9" s="1"/>
  <c r="H89" i="9" s="1"/>
  <c r="G90" i="9"/>
  <c r="H51" i="9"/>
  <c r="H53" i="9" s="1"/>
  <c r="H86" i="9" s="1"/>
  <c r="H11" i="8"/>
  <c r="G64" i="8"/>
  <c r="G45" i="8"/>
  <c r="H31" i="8"/>
  <c r="H109" i="8" s="1"/>
  <c r="H19" i="8" l="1"/>
  <c r="H14" i="8"/>
  <c r="H90" i="11"/>
  <c r="H110" i="11" s="1"/>
  <c r="H111" i="11" s="1"/>
  <c r="H97" i="10"/>
  <c r="H113" i="10" s="1"/>
  <c r="C6" i="13" s="1"/>
  <c r="E6" i="13" s="1"/>
  <c r="H90" i="9"/>
  <c r="H110" i="9" s="1"/>
  <c r="H111" i="9" s="1"/>
  <c r="G58" i="8"/>
  <c r="G80" i="8"/>
  <c r="G81" i="8" s="1"/>
  <c r="G89" i="8" s="1"/>
  <c r="G52" i="8"/>
  <c r="G85" i="8"/>
  <c r="G67" i="8"/>
  <c r="G53" i="8"/>
  <c r="H23" i="8"/>
  <c r="H108" i="8" s="1"/>
  <c r="H96" i="11" l="1"/>
  <c r="H97" i="11"/>
  <c r="H102" i="10"/>
  <c r="H100" i="10"/>
  <c r="H118" i="10"/>
  <c r="H120" i="10" s="1"/>
  <c r="H121" i="10" s="1"/>
  <c r="H101" i="10"/>
  <c r="H99" i="10"/>
  <c r="H96" i="9"/>
  <c r="H97" i="9"/>
  <c r="G86" i="8"/>
  <c r="G59" i="8"/>
  <c r="G87" i="8" s="1"/>
  <c r="G69" i="8"/>
  <c r="G88" i="8" s="1"/>
  <c r="H15" i="8"/>
  <c r="H113" i="11" l="1"/>
  <c r="C8" i="13" s="1"/>
  <c r="E8" i="13" s="1"/>
  <c r="H113" i="9"/>
  <c r="C5" i="13" s="1"/>
  <c r="E5" i="13" s="1"/>
  <c r="H103" i="10"/>
  <c r="H112" i="10" s="1"/>
  <c r="H50" i="8"/>
  <c r="H80" i="8"/>
  <c r="H75" i="8"/>
  <c r="H68" i="8"/>
  <c r="H42" i="8"/>
  <c r="H38" i="8"/>
  <c r="H78" i="8"/>
  <c r="H74" i="8"/>
  <c r="H63" i="8"/>
  <c r="H49" i="8"/>
  <c r="H41" i="8"/>
  <c r="H37" i="8"/>
  <c r="H77" i="8"/>
  <c r="H73" i="8"/>
  <c r="H66" i="8"/>
  <c r="H44" i="8"/>
  <c r="H40" i="8"/>
  <c r="H76" i="8"/>
  <c r="H65" i="8"/>
  <c r="H57" i="8"/>
  <c r="H43" i="8"/>
  <c r="H39" i="8"/>
  <c r="H64" i="8"/>
  <c r="H52" i="8"/>
  <c r="H67" i="8"/>
  <c r="H58" i="8"/>
  <c r="G90" i="8"/>
  <c r="H107" i="8"/>
  <c r="H51" i="8" l="1"/>
  <c r="H100" i="11"/>
  <c r="H118" i="11"/>
  <c r="H120" i="11" s="1"/>
  <c r="H121" i="11" s="1"/>
  <c r="H101" i="11"/>
  <c r="H102" i="11"/>
  <c r="H99" i="11"/>
  <c r="H101" i="9"/>
  <c r="H100" i="9"/>
  <c r="H99" i="9"/>
  <c r="H118" i="9"/>
  <c r="H120" i="9" s="1"/>
  <c r="H121" i="9" s="1"/>
  <c r="H102" i="9"/>
  <c r="H69" i="8"/>
  <c r="H88" i="8" s="1"/>
  <c r="H53" i="8"/>
  <c r="H86" i="8" s="1"/>
  <c r="H59" i="8"/>
  <c r="H87" i="8" s="1"/>
  <c r="H45" i="8"/>
  <c r="H85" i="8" s="1"/>
  <c r="H79" i="8"/>
  <c r="H81" i="8" s="1"/>
  <c r="H89" i="8" s="1"/>
  <c r="H103" i="11" l="1"/>
  <c r="H112" i="11" s="1"/>
  <c r="H103" i="9"/>
  <c r="H112" i="9" s="1"/>
  <c r="H90" i="8"/>
  <c r="H110" i="8" s="1"/>
  <c r="H111" i="8" s="1"/>
  <c r="H97" i="8" l="1"/>
  <c r="H96" i="8"/>
  <c r="H113" i="8" l="1"/>
  <c r="H118" i="8" s="1"/>
  <c r="H120" i="8" s="1"/>
  <c r="H121" i="8" s="1"/>
  <c r="H101" i="8" l="1"/>
  <c r="H100" i="8"/>
  <c r="H102" i="8"/>
  <c r="H99" i="8"/>
  <c r="C4" i="13"/>
  <c r="E4" i="13" s="1"/>
  <c r="E11" i="13" s="1"/>
  <c r="E15" i="13" s="1"/>
  <c r="H103" i="8" l="1"/>
  <c r="H112" i="8" s="1"/>
</calcChain>
</file>

<file path=xl/sharedStrings.xml><?xml version="1.0" encoding="utf-8"?>
<sst xmlns="http://schemas.openxmlformats.org/spreadsheetml/2006/main" count="972" uniqueCount="135">
  <si>
    <t>PLANILHA DE CUSTO E FORMAÇÃO DE PREÇOS</t>
  </si>
  <si>
    <t>A</t>
  </si>
  <si>
    <t>B</t>
  </si>
  <si>
    <t>C</t>
  </si>
  <si>
    <t>D</t>
  </si>
  <si>
    <t>E</t>
  </si>
  <si>
    <t>Dados complementares para composição dos custos referente à mão-de-obra</t>
  </si>
  <si>
    <t>Tipo de serviço</t>
  </si>
  <si>
    <t>Salário Normativo da Categoria Profissional</t>
  </si>
  <si>
    <t>Categoria profissional (vinculada à execução contratual)</t>
  </si>
  <si>
    <t>Data base da categoria (dia/mês/ano)</t>
  </si>
  <si>
    <t>MÓDULO 1 : COMPOSIÇÃO DA REMUNERAÇÃO</t>
  </si>
  <si>
    <t>Composição da Remuneração</t>
  </si>
  <si>
    <t>Valor</t>
  </si>
  <si>
    <t>Salário Base</t>
  </si>
  <si>
    <t>F</t>
  </si>
  <si>
    <t>Total de Remuneração</t>
  </si>
  <si>
    <t>MÓDULO 2 : BENEFÍCIOS MENSAIS E DIÁRIOS</t>
  </si>
  <si>
    <t>Vale Refeição</t>
  </si>
  <si>
    <t>Total de Benefícios Mensais e Diários</t>
  </si>
  <si>
    <t>MÓDULO 3 : INSUMOS DIVERSOS</t>
  </si>
  <si>
    <t>Insumos Diversos</t>
  </si>
  <si>
    <t>Uniformes</t>
  </si>
  <si>
    <t>Outros (Especificar)</t>
  </si>
  <si>
    <t>Total de Insumos Diversos</t>
  </si>
  <si>
    <t>MÓDULO 4: ENCARGOS SOCIAIS E TRABALHISTAS</t>
  </si>
  <si>
    <t>Submódulo 4.1 - Encargos Previdenciários e FGTS</t>
  </si>
  <si>
    <t>4.1</t>
  </si>
  <si>
    <t>Encargos Previdenciários e FGTS</t>
  </si>
  <si>
    <t>Valor (R$)</t>
  </si>
  <si>
    <t>INSS</t>
  </si>
  <si>
    <t>SESI ou SESC</t>
  </si>
  <si>
    <t>SENAI ou SENAC</t>
  </si>
  <si>
    <t>INCRA</t>
  </si>
  <si>
    <t>Salário Educação</t>
  </si>
  <si>
    <t>FGTS</t>
  </si>
  <si>
    <t>G</t>
  </si>
  <si>
    <t>Seguro Acidente do Trabalho</t>
  </si>
  <si>
    <t>H</t>
  </si>
  <si>
    <t>SEBRAE</t>
  </si>
  <si>
    <t>Total</t>
  </si>
  <si>
    <t>4.2</t>
  </si>
  <si>
    <t>13º Salário</t>
  </si>
  <si>
    <t>%</t>
  </si>
  <si>
    <t>Submódulo 4.3 - Afastamento Maternidade</t>
  </si>
  <si>
    <t>4.3</t>
  </si>
  <si>
    <t>Afastamento Maternidade</t>
  </si>
  <si>
    <t>Incidência do Submódulo 4.1 sobre Afastamento Maternidade</t>
  </si>
  <si>
    <t>Submódulo 4.4 - Provisão para Rescisão</t>
  </si>
  <si>
    <t>4.4</t>
  </si>
  <si>
    <t>Provisão para Rescisão</t>
  </si>
  <si>
    <t>Percentual</t>
  </si>
  <si>
    <t>Incidência do FGTS  sobre o Aviso Prévio Indenizado</t>
  </si>
  <si>
    <t>Incidência do Submódulo 4.1 sobre o Aviso Prévio Trabalhado</t>
  </si>
  <si>
    <t>Submódulo 4.5 - Custo de Reposição do Profissional Ausente</t>
  </si>
  <si>
    <t>4.5</t>
  </si>
  <si>
    <t>Componente do Custo de Reposição do Profissional Ausente</t>
  </si>
  <si>
    <t>Subtotal</t>
  </si>
  <si>
    <t>Incidência do Submódulo 4.1 sobre o Custo de Reposição</t>
  </si>
  <si>
    <t>Quadro-Resumo - Módulo 4 - Encargos Sociais e Trabalhistas</t>
  </si>
  <si>
    <t>Módulo 4 - Encargos Sociais e Trabalhistas</t>
  </si>
  <si>
    <t>Custo de Rescisão</t>
  </si>
  <si>
    <t>Custo de Reposição do Profissional Ausente</t>
  </si>
  <si>
    <t>CUSTOS INDIRETOS, TRIBUTOS E LUCRO</t>
  </si>
  <si>
    <t>MÓDULO 5 : CUSTOS INDIRETOS, LUCRO E TRIBUTOS</t>
  </si>
  <si>
    <t>Custos Indiretos, Lucro e Tributos</t>
  </si>
  <si>
    <t>Custos Indiretos</t>
  </si>
  <si>
    <t>Lucro</t>
  </si>
  <si>
    <t>C.1</t>
  </si>
  <si>
    <t>C.2</t>
  </si>
  <si>
    <t>C.3</t>
  </si>
  <si>
    <t>ISSQN</t>
  </si>
  <si>
    <t>C.4</t>
  </si>
  <si>
    <t>QUADRO-RESUMO  DO CUSTO POR EMPREGADO</t>
  </si>
  <si>
    <t>Mão-de-Obra vinculada à execução contratual (Valor por Empregado)</t>
  </si>
  <si>
    <t>Módulo 1 - Composição da Remuneração</t>
  </si>
  <si>
    <t>Módulo 2 - Benefícios Mensais e Diários</t>
  </si>
  <si>
    <t>Módulo 3 - Insumos Diversos (uniformes, materiais, equipamentos e outros)</t>
  </si>
  <si>
    <t>Subtotal (A + B + C + D)</t>
  </si>
  <si>
    <t>Módulo 5 - Custos Indiretos, Tributos e Lucro</t>
  </si>
  <si>
    <t>Valor Total por Empregado</t>
  </si>
  <si>
    <t>QUADRO-DEMONSTRATIVO DO VALOR GLOBAL DA PROPOSTA</t>
  </si>
  <si>
    <t>Descrição</t>
  </si>
  <si>
    <t>Valor Proposto por Unidade de Medida</t>
  </si>
  <si>
    <t>Valor Mensal do Serviço</t>
  </si>
  <si>
    <t>Benefícios Mensais e Diários</t>
  </si>
  <si>
    <t>Transporte</t>
  </si>
  <si>
    <t>Aviso Prévio Trabalhado</t>
  </si>
  <si>
    <t>Aviso Prévio Indenizado</t>
  </si>
  <si>
    <t>Ausência por Doença</t>
  </si>
  <si>
    <t>Ausências Legais</t>
  </si>
  <si>
    <t>Licença Paternidade</t>
  </si>
  <si>
    <t>Ausência por Acidente de Trabalho</t>
  </si>
  <si>
    <r>
      <t>Multa do FGTS  do Aviso Prévio Indenizado</t>
    </r>
    <r>
      <rPr>
        <sz val="11"/>
        <color rgb="FF0000FF"/>
        <rFont val="Calibri"/>
        <family val="2"/>
        <scheme val="minor"/>
      </rPr>
      <t>.</t>
    </r>
  </si>
  <si>
    <r>
      <t>Multa do FGTS do Aviso Prévio Trabalhado</t>
    </r>
    <r>
      <rPr>
        <sz val="11"/>
        <color rgb="FF0000FF"/>
        <rFont val="Calibri"/>
        <family val="2"/>
        <scheme val="minor"/>
      </rPr>
      <t xml:space="preserve"> </t>
    </r>
  </si>
  <si>
    <t>Tributos</t>
  </si>
  <si>
    <r>
      <t>COFINS</t>
    </r>
    <r>
      <rPr>
        <sz val="11"/>
        <color rgb="FF0000FF"/>
        <rFont val="Calibri"/>
        <family val="2"/>
        <scheme val="minor"/>
      </rPr>
      <t/>
    </r>
  </si>
  <si>
    <r>
      <t>PIS</t>
    </r>
    <r>
      <rPr>
        <sz val="11"/>
        <color rgb="FF0000FF"/>
        <rFont val="Calibri"/>
        <family val="2"/>
        <scheme val="minor"/>
      </rPr>
      <t/>
    </r>
  </si>
  <si>
    <t>Crachá</t>
  </si>
  <si>
    <t>Adicional de Férias</t>
  </si>
  <si>
    <t>Incidência do Submódulo 4.1 sobre 13º Salário e Adicional de Férias</t>
  </si>
  <si>
    <t>Férias</t>
  </si>
  <si>
    <t>Submódulo 4.2 - 13º Salário e Adicional de Férias</t>
  </si>
  <si>
    <t>13º Salário e Adicional de Férias</t>
  </si>
  <si>
    <t>Quantidade de Postos</t>
  </si>
  <si>
    <t>Valor Global da Proposta</t>
  </si>
  <si>
    <t>Auxílio Creche</t>
  </si>
  <si>
    <t>Teledigifonista Diurno</t>
  </si>
  <si>
    <t>SEAC / SINTEL</t>
  </si>
  <si>
    <t xml:space="preserve">Outros </t>
  </si>
  <si>
    <t>Sistemas Call Center / CRM</t>
  </si>
  <si>
    <t>Adicional Noturno / Hora noturna adicional</t>
  </si>
  <si>
    <t>PLANILHAS</t>
  </si>
  <si>
    <t>VALOR POR POSTO</t>
  </si>
  <si>
    <t>Nº DE POSTOS</t>
  </si>
  <si>
    <t>SUBTOTAL MENSAL</t>
  </si>
  <si>
    <t>Teledigifonista Diurno/Noturno</t>
  </si>
  <si>
    <t>Teledigifonista Noturno</t>
  </si>
  <si>
    <t>Supervisor de Teledigifonista</t>
  </si>
  <si>
    <t>VALOR MENSAL DO SERVIÇO</t>
  </si>
  <si>
    <t>Nº DE MESES DO CONTRATO</t>
  </si>
  <si>
    <t>VALOR ANUAL DO CONTRATO</t>
  </si>
  <si>
    <t>Supervisor Teledigifonista</t>
  </si>
  <si>
    <t>P L A N I L H A    D O    V A L O R     G L O B A L</t>
  </si>
  <si>
    <t>__________________________________________</t>
  </si>
  <si>
    <t>Imperatriz Tele Serviços LTDA</t>
  </si>
  <si>
    <t>Valor da Mensalidade do softphone de Call Center com todas as exigencias e funcionalidades constantes no Termo de Referência</t>
  </si>
  <si>
    <t>Valor da Mensalidade do softwarer de Call Center com todas as exigencias e funcionalidades constantes no Termo de Referência</t>
  </si>
  <si>
    <t>Incidência Descanso Semanal Remunerado (DSR)</t>
  </si>
  <si>
    <r>
      <t xml:space="preserve">HE Feriados </t>
    </r>
    <r>
      <rPr>
        <sz val="10"/>
        <color theme="1"/>
        <rFont val="Calibri"/>
        <family val="2"/>
        <scheme val="minor"/>
      </rPr>
      <t>(Feriados Considerados (9 nacionais + 2 municipais) = 11 feriados no ano / 12 = 0,91 por mês    SB /180 x 2 dobro x 6 horas x 0,91 feriados mês</t>
    </r>
  </si>
  <si>
    <r>
      <t xml:space="preserve">HE Feriados </t>
    </r>
    <r>
      <rPr>
        <b/>
        <sz val="10"/>
        <color theme="1"/>
        <rFont val="Calibri"/>
        <family val="2"/>
        <scheme val="minor"/>
      </rPr>
      <t>(Feriados Considerados (9 nacionais + 2 municipais) = 11 feriados no ano / 12 meses = 0,91 por mês    SB /180h x 2 dobro x 6 horas x 0,91 feriados mês</t>
    </r>
  </si>
  <si>
    <t>Outros (Desoneração (CPRB) Lei 12.546/2011</t>
  </si>
  <si>
    <t>Teledigifonista Folguista</t>
  </si>
  <si>
    <t>Observação: Foi concecido o desconto de R$ 7,95 para efeito ajuste de planilha referente ao preço ofertado no site.</t>
  </si>
  <si>
    <t>Santo Amaro da Imperatriz, 26 de outubro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</si>
</sst>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R$&quot;#,##0.00;[Red]\-&quot;R$&quot;#,##0.00"/>
    <numFmt numFmtId="44" formatCode="_-&quot;R$&quot;* #,##0.00_-;\-&quot;R$&quot;* #,##0.00_-;_-&quot;R$&quot;* &quot;-&quot;??_-;_-@_-"/>
    <numFmt numFmtId="164" formatCode="mmmm/yy"/>
    <numFmt numFmtId="165" formatCode="&quot;R$ &quot;#,##0.00&quot; &quot;;&quot;(R$ &quot;#,##0.00&quot;)&quot;"/>
    <numFmt numFmtId="166" formatCode="0.000%"/>
    <numFmt numFmtId="167" formatCode="0.0000000000"/>
    <numFmt numFmtId="168" formatCode="&quot;R$ &quot;#,##0.00"/>
    <numFmt numFmtId="169" formatCode="&quot;R$&quot;\ #,##0.00"/>
    <numFmt numFmtId="170" formatCode="_-&quot;R$&quot;\ * #,##0.00_-;\-&quot;R$&quot;\ * #,##0.00_-;_-&quot;R$&quot;\ * &quot;-&quot;??_-;_-@_-"/>
    <numFmt numFmtId="171" formatCode="&quot;R$&quot;#,##0.00"/>
    <numFmt numFmtId="172" formatCode="&quot;R$&quot;#,##0.0000"/>
    <numFmt numFmtId="173" formatCode="0.000"/>
  </numFmts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rgb="FFFFFF99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/>
  </cellStyleXfs>
  <cellXfs count="163">
    <xf numFmtId="0" fontId="0" fillId="0" borderId="0" xfId="0"/>
    <xf numFmtId="0" fontId="0" fillId="0" borderId="0" xfId="0" applyFont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0" fillId="0" borderId="7" xfId="0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4" fontId="2" fillId="0" borderId="34" xfId="0" applyNumberFormat="1" applyFont="1" applyFill="1" applyBorder="1" applyAlignment="1" applyProtection="1">
      <alignment horizontal="center" vertical="center"/>
    </xf>
    <xf numFmtId="44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44" fontId="1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5" fontId="2" fillId="0" borderId="19" xfId="0" applyNumberFormat="1" applyFont="1" applyFill="1" applyBorder="1" applyAlignment="1" applyProtection="1">
      <alignment horizontal="center" vertical="center"/>
    </xf>
    <xf numFmtId="10" fontId="0" fillId="0" borderId="0" xfId="1" applyNumberFormat="1" applyFont="1" applyFill="1" applyBorder="1" applyAlignment="1" applyProtection="1">
      <alignment horizontal="center" vertical="center"/>
    </xf>
    <xf numFmtId="165" fontId="0" fillId="0" borderId="8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center"/>
    </xf>
    <xf numFmtId="164" fontId="2" fillId="0" borderId="8" xfId="0" applyNumberFormat="1" applyFont="1" applyFill="1" applyBorder="1" applyAlignment="1" applyProtection="1">
      <alignment horizontal="center" vertical="center"/>
    </xf>
    <xf numFmtId="10" fontId="2" fillId="0" borderId="12" xfId="1" applyNumberFormat="1" applyFont="1" applyFill="1" applyBorder="1" applyAlignment="1" applyProtection="1">
      <alignment horizontal="center" vertical="center"/>
    </xf>
    <xf numFmtId="166" fontId="0" fillId="0" borderId="0" xfId="0" applyNumberFormat="1" applyFont="1" applyAlignment="1" applyProtection="1">
      <alignment vertical="center"/>
    </xf>
    <xf numFmtId="10" fontId="2" fillId="0" borderId="31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>
      <alignment horizontal="center" vertical="center"/>
    </xf>
    <xf numFmtId="10" fontId="0" fillId="0" borderId="12" xfId="1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164" fontId="0" fillId="0" borderId="0" xfId="0" applyNumberFormat="1" applyFont="1" applyFill="1" applyBorder="1" applyAlignment="1" applyProtection="1">
      <alignment horizontal="left" vertical="center"/>
    </xf>
    <xf numFmtId="10" fontId="0" fillId="0" borderId="0" xfId="0" applyNumberFormat="1" applyFont="1" applyAlignment="1" applyProtection="1">
      <alignment vertical="center"/>
    </xf>
    <xf numFmtId="2" fontId="0" fillId="0" borderId="0" xfId="0" applyNumberFormat="1" applyFont="1" applyAlignment="1" applyProtection="1">
      <alignment vertical="center"/>
    </xf>
    <xf numFmtId="167" fontId="0" fillId="0" borderId="0" xfId="0" applyNumberFormat="1" applyFont="1" applyAlignment="1" applyProtection="1">
      <alignment vertical="center"/>
    </xf>
    <xf numFmtId="2" fontId="0" fillId="0" borderId="0" xfId="0" applyNumberFormat="1" applyFont="1" applyAlignment="1" applyProtection="1">
      <alignment horizontal="center" vertical="center"/>
    </xf>
    <xf numFmtId="168" fontId="2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/>
    </xf>
    <xf numFmtId="165" fontId="0" fillId="0" borderId="8" xfId="0" applyNumberFormat="1" applyFont="1" applyFill="1" applyBorder="1" applyAlignment="1" applyProtection="1">
      <alignment horizontal="right" vertical="center"/>
    </xf>
    <xf numFmtId="165" fontId="2" fillId="0" borderId="8" xfId="0" applyNumberFormat="1" applyFont="1" applyFill="1" applyBorder="1" applyAlignment="1" applyProtection="1">
      <alignment horizontal="right" vertical="center"/>
    </xf>
    <xf numFmtId="165" fontId="2" fillId="0" borderId="19" xfId="0" applyNumberFormat="1" applyFont="1" applyFill="1" applyBorder="1" applyAlignment="1" applyProtection="1">
      <alignment horizontal="right" vertical="center"/>
    </xf>
    <xf numFmtId="169" fontId="0" fillId="0" borderId="8" xfId="0" applyNumberFormat="1" applyFont="1" applyFill="1" applyBorder="1" applyAlignment="1" applyProtection="1">
      <alignment horizontal="right" vertical="center"/>
    </xf>
    <xf numFmtId="169" fontId="2" fillId="0" borderId="19" xfId="0" applyNumberFormat="1" applyFont="1" applyFill="1" applyBorder="1" applyAlignment="1" applyProtection="1">
      <alignment horizontal="center" vertical="center"/>
    </xf>
    <xf numFmtId="169" fontId="6" fillId="0" borderId="8" xfId="0" applyNumberFormat="1" applyFont="1" applyFill="1" applyBorder="1" applyAlignment="1" applyProtection="1">
      <alignment horizontal="right" vertical="center"/>
    </xf>
    <xf numFmtId="169" fontId="4" fillId="0" borderId="19" xfId="0" applyNumberFormat="1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166" fontId="0" fillId="4" borderId="23" xfId="1" applyNumberFormat="1" applyFont="1" applyFill="1" applyBorder="1" applyAlignment="1" applyProtection="1">
      <alignment horizontal="center" vertical="center"/>
    </xf>
    <xf numFmtId="165" fontId="0" fillId="4" borderId="41" xfId="0" applyNumberFormat="1" applyFont="1" applyFill="1" applyBorder="1" applyAlignment="1" applyProtection="1">
      <alignment horizontal="right" vertical="center"/>
    </xf>
    <xf numFmtId="165" fontId="2" fillId="0" borderId="42" xfId="0" applyNumberFormat="1" applyFont="1" applyFill="1" applyBorder="1" applyAlignment="1" applyProtection="1">
      <alignment horizontal="center" vertical="center"/>
    </xf>
    <xf numFmtId="165" fontId="0" fillId="0" borderId="11" xfId="0" applyNumberFormat="1" applyFont="1" applyFill="1" applyBorder="1" applyAlignment="1" applyProtection="1">
      <alignment horizontal="right" vertical="center"/>
    </xf>
    <xf numFmtId="1" fontId="0" fillId="0" borderId="8" xfId="0" applyNumberFormat="1" applyFont="1" applyFill="1" applyBorder="1" applyAlignment="1" applyProtection="1">
      <alignment horizontal="center" vertical="center"/>
    </xf>
    <xf numFmtId="165" fontId="8" fillId="0" borderId="19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164" fontId="2" fillId="0" borderId="8" xfId="0" applyNumberFormat="1" applyFont="1" applyFill="1" applyBorder="1" applyAlignment="1" applyProtection="1">
      <alignment horizontal="center" vertical="center"/>
    </xf>
    <xf numFmtId="166" fontId="0" fillId="0" borderId="12" xfId="1" applyNumberFormat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left" vertical="center"/>
    </xf>
    <xf numFmtId="44" fontId="0" fillId="5" borderId="0" xfId="0" applyNumberFormat="1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171" fontId="0" fillId="5" borderId="0" xfId="0" applyNumberFormat="1" applyFill="1" applyAlignment="1">
      <alignment horizontal="center" vertical="center"/>
    </xf>
    <xf numFmtId="172" fontId="0" fillId="5" borderId="0" xfId="0" applyNumberForma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8" fillId="0" borderId="39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/>
    </xf>
    <xf numFmtId="170" fontId="10" fillId="0" borderId="39" xfId="0" applyNumberFormat="1" applyFont="1" applyBorder="1" applyAlignment="1">
      <alignment vertical="center"/>
    </xf>
    <xf numFmtId="0" fontId="10" fillId="0" borderId="39" xfId="0" applyFont="1" applyBorder="1" applyAlignment="1">
      <alignment horizontal="center" vertical="center"/>
    </xf>
    <xf numFmtId="0" fontId="10" fillId="5" borderId="0" xfId="0" applyFont="1" applyFill="1" applyAlignment="1">
      <alignment vertical="center"/>
    </xf>
    <xf numFmtId="170" fontId="10" fillId="5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8" fillId="5" borderId="43" xfId="0" applyFont="1" applyFill="1" applyBorder="1" applyAlignment="1">
      <alignment vertical="center"/>
    </xf>
    <xf numFmtId="0" fontId="8" fillId="5" borderId="44" xfId="0" applyFont="1" applyFill="1" applyBorder="1" applyAlignment="1">
      <alignment vertical="center"/>
    </xf>
    <xf numFmtId="170" fontId="8" fillId="5" borderId="39" xfId="0" applyNumberFormat="1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8" fillId="5" borderId="39" xfId="0" applyFont="1" applyFill="1" applyBorder="1" applyAlignment="1">
      <alignment horizontal="center" vertical="center"/>
    </xf>
    <xf numFmtId="44" fontId="10" fillId="5" borderId="0" xfId="0" applyNumberFormat="1" applyFont="1" applyFill="1" applyAlignment="1">
      <alignment horizontal="left" vertical="center"/>
    </xf>
    <xf numFmtId="169" fontId="0" fillId="6" borderId="8" xfId="0" applyNumberFormat="1" applyFont="1" applyFill="1" applyBorder="1" applyAlignment="1" applyProtection="1">
      <alignment horizontal="right" vertical="center"/>
    </xf>
    <xf numFmtId="171" fontId="0" fillId="0" borderId="0" xfId="0" applyNumberFormat="1" applyFont="1" applyAlignment="1" applyProtection="1">
      <alignment vertical="center"/>
    </xf>
    <xf numFmtId="171" fontId="0" fillId="0" borderId="0" xfId="0" applyNumberFormat="1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164" fontId="2" fillId="0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173" fontId="0" fillId="0" borderId="0" xfId="0" applyNumberFormat="1" applyFont="1" applyAlignment="1" applyProtection="1">
      <alignment vertical="center"/>
    </xf>
    <xf numFmtId="169" fontId="2" fillId="6" borderId="8" xfId="0" applyNumberFormat="1" applyFont="1" applyFill="1" applyBorder="1" applyAlignment="1" applyProtection="1">
      <alignment horizontal="right" vertical="center"/>
    </xf>
    <xf numFmtId="10" fontId="2" fillId="6" borderId="12" xfId="1" applyNumberFormat="1" applyFont="1" applyFill="1" applyBorder="1" applyAlignment="1" applyProtection="1">
      <alignment horizontal="center" vertical="center"/>
    </xf>
    <xf numFmtId="165" fontId="2" fillId="6" borderId="11" xfId="0" applyNumberFormat="1" applyFont="1" applyFill="1" applyBorder="1" applyAlignment="1" applyProtection="1">
      <alignment horizontal="right" vertical="center"/>
    </xf>
    <xf numFmtId="8" fontId="0" fillId="5" borderId="0" xfId="0" applyNumberForma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9" fillId="0" borderId="39" xfId="0" applyFont="1" applyBorder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 wrapText="1"/>
    </xf>
    <xf numFmtId="0" fontId="1" fillId="2" borderId="35" xfId="0" applyFont="1" applyFill="1" applyBorder="1" applyAlignment="1" applyProtection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164" fontId="0" fillId="0" borderId="12" xfId="0" applyNumberFormat="1" applyFont="1" applyFill="1" applyBorder="1" applyAlignment="1" applyProtection="1">
      <alignment horizontal="left" vertical="center" wrapText="1"/>
    </xf>
    <xf numFmtId="164" fontId="0" fillId="0" borderId="13" xfId="0" applyNumberFormat="1" applyFont="1" applyFill="1" applyBorder="1" applyAlignment="1" applyProtection="1">
      <alignment horizontal="left" vertical="center" wrapText="1"/>
    </xf>
    <xf numFmtId="164" fontId="0" fillId="0" borderId="20" xfId="0" applyNumberFormat="1" applyFont="1" applyFill="1" applyBorder="1" applyAlignment="1" applyProtection="1">
      <alignment horizontal="left" vertical="center" wrapText="1"/>
    </xf>
    <xf numFmtId="164" fontId="0" fillId="0" borderId="7" xfId="0" applyNumberFormat="1" applyFont="1" applyFill="1" applyBorder="1" applyAlignment="1" applyProtection="1">
      <alignment horizontal="center" vertical="center"/>
    </xf>
    <xf numFmtId="164" fontId="0" fillId="0" borderId="1" xfId="0" applyNumberFormat="1" applyFont="1" applyFill="1" applyBorder="1" applyAlignment="1" applyProtection="1">
      <alignment horizontal="center" vertical="center"/>
    </xf>
    <xf numFmtId="164" fontId="0" fillId="0" borderId="3" xfId="0" applyNumberFormat="1" applyFont="1" applyFill="1" applyBorder="1" applyAlignment="1" applyProtection="1">
      <alignment horizontal="left" vertical="center"/>
    </xf>
    <xf numFmtId="165" fontId="4" fillId="0" borderId="2" xfId="0" applyNumberFormat="1" applyFont="1" applyFill="1" applyBorder="1" applyAlignment="1" applyProtection="1">
      <alignment horizontal="center" vertical="center"/>
    </xf>
    <xf numFmtId="165" fontId="4" fillId="0" borderId="8" xfId="0" applyNumberFormat="1" applyFont="1" applyFill="1" applyBorder="1" applyAlignment="1" applyProtection="1">
      <alignment horizontal="center" vertical="center"/>
    </xf>
    <xf numFmtId="164" fontId="0" fillId="0" borderId="2" xfId="0" applyNumberFormat="1" applyFont="1" applyFill="1" applyBorder="1" applyAlignment="1" applyProtection="1">
      <alignment horizontal="center" vertical="center"/>
    </xf>
    <xf numFmtId="164" fontId="0" fillId="0" borderId="8" xfId="0" applyNumberFormat="1" applyFont="1" applyFill="1" applyBorder="1" applyAlignment="1" applyProtection="1">
      <alignment horizontal="center" vertical="center"/>
    </xf>
    <xf numFmtId="164" fontId="0" fillId="0" borderId="33" xfId="0" applyNumberFormat="1" applyFont="1" applyFill="1" applyBorder="1" applyAlignment="1" applyProtection="1">
      <alignment horizontal="left" vertical="center"/>
    </xf>
    <xf numFmtId="14" fontId="2" fillId="0" borderId="18" xfId="0" applyNumberFormat="1" applyFont="1" applyFill="1" applyBorder="1" applyAlignment="1" applyProtection="1">
      <alignment horizontal="center" vertical="center"/>
    </xf>
    <xf numFmtId="14" fontId="2" fillId="0" borderId="19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2" fillId="0" borderId="8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left" vertical="center"/>
    </xf>
    <xf numFmtId="164" fontId="5" fillId="0" borderId="3" xfId="0" applyNumberFormat="1" applyFont="1" applyFill="1" applyBorder="1" applyAlignment="1" applyProtection="1">
      <alignment horizontal="left" vertical="center"/>
    </xf>
    <xf numFmtId="164" fontId="2" fillId="0" borderId="16" xfId="0" applyNumberFormat="1" applyFont="1" applyFill="1" applyBorder="1" applyAlignment="1" applyProtection="1">
      <alignment horizontal="center" vertical="center"/>
    </xf>
    <xf numFmtId="164" fontId="2" fillId="0" borderId="17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164" fontId="0" fillId="0" borderId="9" xfId="0" applyNumberFormat="1" applyFont="1" applyFill="1" applyBorder="1" applyAlignment="1" applyProtection="1">
      <alignment horizontal="left" vertical="center"/>
    </xf>
    <xf numFmtId="164" fontId="2" fillId="0" borderId="21" xfId="0" applyNumberFormat="1" applyFont="1" applyFill="1" applyBorder="1" applyAlignment="1" applyProtection="1">
      <alignment horizontal="center" vertical="center"/>
    </xf>
    <xf numFmtId="164" fontId="2" fillId="0" borderId="22" xfId="0" applyNumberFormat="1" applyFont="1" applyFill="1" applyBorder="1" applyAlignment="1" applyProtection="1">
      <alignment horizontal="center" vertical="center"/>
    </xf>
    <xf numFmtId="164" fontId="0" fillId="0" borderId="12" xfId="0" applyNumberFormat="1" applyFont="1" applyFill="1" applyBorder="1" applyAlignment="1" applyProtection="1">
      <alignment horizontal="left" vertical="center"/>
    </xf>
    <xf numFmtId="164" fontId="0" fillId="0" borderId="13" xfId="0" applyNumberFormat="1" applyFont="1" applyFill="1" applyBorder="1" applyAlignment="1" applyProtection="1">
      <alignment horizontal="left" vertical="center"/>
    </xf>
    <xf numFmtId="164" fontId="2" fillId="0" borderId="29" xfId="0" applyNumberFormat="1" applyFont="1" applyFill="1" applyBorder="1" applyAlignment="1" applyProtection="1">
      <alignment horizontal="center" vertical="center"/>
    </xf>
    <xf numFmtId="164" fontId="2" fillId="0" borderId="30" xfId="0" applyNumberFormat="1" applyFont="1" applyFill="1" applyBorder="1" applyAlignment="1" applyProtection="1">
      <alignment horizontal="center" vertical="center"/>
    </xf>
    <xf numFmtId="164" fontId="5" fillId="0" borderId="12" xfId="0" applyNumberFormat="1" applyFont="1" applyFill="1" applyBorder="1" applyAlignment="1" applyProtection="1">
      <alignment horizontal="left" vertical="center"/>
    </xf>
    <xf numFmtId="164" fontId="5" fillId="0" borderId="13" xfId="0" applyNumberFormat="1" applyFont="1" applyFill="1" applyBorder="1" applyAlignment="1" applyProtection="1">
      <alignment horizontal="left" vertical="center"/>
    </xf>
    <xf numFmtId="164" fontId="2" fillId="6" borderId="3" xfId="0" applyNumberFormat="1" applyFont="1" applyFill="1" applyBorder="1" applyAlignment="1" applyProtection="1">
      <alignment horizontal="left" vertical="center" wrapText="1"/>
    </xf>
    <xf numFmtId="0" fontId="1" fillId="3" borderId="35" xfId="0" applyFont="1" applyFill="1" applyBorder="1" applyAlignment="1" applyProtection="1">
      <alignment horizontal="center" vertical="center"/>
    </xf>
    <xf numFmtId="0" fontId="1" fillId="3" borderId="36" xfId="0" applyFont="1" applyFill="1" applyBorder="1" applyAlignment="1" applyProtection="1">
      <alignment horizontal="center" vertical="center"/>
    </xf>
    <xf numFmtId="0" fontId="1" fillId="3" borderId="37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left" vertical="center"/>
    </xf>
    <xf numFmtId="0" fontId="1" fillId="2" borderId="25" xfId="0" applyFont="1" applyFill="1" applyBorder="1" applyAlignment="1" applyProtection="1">
      <alignment horizontal="left" vertical="center"/>
    </xf>
    <xf numFmtId="0" fontId="1" fillId="2" borderId="26" xfId="0" applyFont="1" applyFill="1" applyBorder="1" applyAlignment="1" applyProtection="1">
      <alignment horizontal="left" vertical="center"/>
    </xf>
    <xf numFmtId="164" fontId="0" fillId="6" borderId="12" xfId="0" applyNumberFormat="1" applyFont="1" applyFill="1" applyBorder="1" applyAlignment="1" applyProtection="1">
      <alignment horizontal="left" vertical="center"/>
    </xf>
    <xf numFmtId="164" fontId="0" fillId="6" borderId="13" xfId="0" applyNumberFormat="1" applyFont="1" applyFill="1" applyBorder="1" applyAlignment="1" applyProtection="1">
      <alignment horizontal="left" vertical="center"/>
    </xf>
    <xf numFmtId="164" fontId="0" fillId="0" borderId="3" xfId="0" applyNumberFormat="1" applyFont="1" applyFill="1" applyBorder="1" applyAlignment="1" applyProtection="1">
      <alignment horizontal="left" vertical="center" wrapText="1"/>
    </xf>
    <xf numFmtId="164" fontId="2" fillId="0" borderId="38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164" fontId="2" fillId="0" borderId="14" xfId="0" applyNumberFormat="1" applyFont="1" applyFill="1" applyBorder="1" applyAlignment="1" applyProtection="1">
      <alignment horizontal="center" vertical="center"/>
    </xf>
    <xf numFmtId="164" fontId="2" fillId="0" borderId="15" xfId="0" applyNumberFormat="1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164" fontId="0" fillId="0" borderId="39" xfId="0" applyNumberFormat="1" applyFont="1" applyFill="1" applyBorder="1" applyAlignment="1" applyProtection="1">
      <alignment horizontal="left" vertical="center"/>
    </xf>
    <xf numFmtId="164" fontId="0" fillId="0" borderId="3" xfId="0" applyNumberFormat="1" applyFont="1" applyFill="1" applyBorder="1" applyAlignment="1" applyProtection="1">
      <alignment horizontal="justify" vertical="center"/>
    </xf>
    <xf numFmtId="164" fontId="0" fillId="0" borderId="31" xfId="0" applyNumberFormat="1" applyFont="1" applyFill="1" applyBorder="1" applyAlignment="1" applyProtection="1">
      <alignment horizontal="left" vertical="center" wrapText="1"/>
    </xf>
    <xf numFmtId="164" fontId="0" fillId="0" borderId="30" xfId="0" applyNumberFormat="1" applyFont="1" applyFill="1" applyBorder="1" applyAlignment="1" applyProtection="1">
      <alignment horizontal="left" vertical="center" wrapText="1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164" fontId="2" fillId="0" borderId="28" xfId="0" applyNumberFormat="1" applyFont="1" applyFill="1" applyBorder="1" applyAlignment="1" applyProtection="1">
      <alignment horizontal="center" vertical="center"/>
    </xf>
    <xf numFmtId="164" fontId="0" fillId="0" borderId="20" xfId="0" applyNumberFormat="1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39" xfId="0" applyFont="1" applyFill="1" applyBorder="1" applyAlignment="1" applyProtection="1">
      <alignment horizontal="center" vertical="center"/>
    </xf>
    <xf numFmtId="164" fontId="2" fillId="6" borderId="39" xfId="0" applyNumberFormat="1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164" fontId="0" fillId="0" borderId="40" xfId="0" applyNumberFormat="1" applyFont="1" applyFill="1" applyBorder="1" applyAlignment="1" applyProtection="1">
      <alignment horizontal="left" vertical="center"/>
    </xf>
  </cellXfs>
  <cellStyles count="2">
    <cellStyle name="Excel_BuiltIn_Percent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3DB8C-A78A-4C11-8F7F-23DFB428191E}">
  <dimension ref="A2:I45"/>
  <sheetViews>
    <sheetView tabSelected="1" zoomScaleNormal="100" workbookViewId="0">
      <selection activeCell="B29" sqref="B29"/>
    </sheetView>
  </sheetViews>
  <sheetFormatPr defaultColWidth="9.109375" defaultRowHeight="14.4"/>
  <cols>
    <col min="1" max="1" width="3.77734375" style="61" customWidth="1"/>
    <col min="2" max="2" width="28.88671875" style="61" bestFit="1" customWidth="1"/>
    <col min="3" max="3" width="16.33203125" style="61" customWidth="1"/>
    <col min="4" max="4" width="14.44140625" style="61" customWidth="1"/>
    <col min="5" max="5" width="24.5546875" style="61" customWidth="1"/>
    <col min="6" max="6" width="12.44140625" style="61" bestFit="1" customWidth="1"/>
    <col min="7" max="7" width="29.44140625" style="61" customWidth="1"/>
    <col min="8" max="8" width="21.6640625" style="61" customWidth="1"/>
    <col min="9" max="9" width="26.21875" style="61" customWidth="1"/>
    <col min="10" max="16384" width="9.109375" style="61"/>
  </cols>
  <sheetData>
    <row r="2" spans="1:9" ht="18">
      <c r="B2" s="92" t="s">
        <v>123</v>
      </c>
      <c r="C2" s="92"/>
      <c r="D2" s="92"/>
      <c r="E2" s="92"/>
    </row>
    <row r="3" spans="1:9" ht="31.2">
      <c r="A3" s="66"/>
      <c r="B3" s="67" t="s">
        <v>112</v>
      </c>
      <c r="C3" s="67" t="s">
        <v>113</v>
      </c>
      <c r="D3" s="67" t="s">
        <v>114</v>
      </c>
      <c r="E3" s="67" t="s">
        <v>115</v>
      </c>
    </row>
    <row r="4" spans="1:9" ht="19.8" customHeight="1">
      <c r="A4" s="66"/>
      <c r="B4" s="68" t="s">
        <v>107</v>
      </c>
      <c r="C4" s="69">
        <f>Diurno!H113</f>
        <v>5000.939445387663</v>
      </c>
      <c r="D4" s="70">
        <v>12</v>
      </c>
      <c r="E4" s="69">
        <f>ROUND(C4*D4,2)</f>
        <v>60011.27</v>
      </c>
    </row>
    <row r="5" spans="1:9" ht="19.8" customHeight="1">
      <c r="A5" s="66"/>
      <c r="B5" s="68" t="s">
        <v>116</v>
      </c>
      <c r="C5" s="69">
        <f>'Diurno noturno'!H113</f>
        <v>5334.145452166711</v>
      </c>
      <c r="D5" s="70">
        <v>4</v>
      </c>
      <c r="E5" s="69">
        <f t="shared" ref="E5:E8" si="0">C5*D5</f>
        <v>21336.581808666844</v>
      </c>
    </row>
    <row r="6" spans="1:9" ht="19.8" customHeight="1">
      <c r="A6" s="66"/>
      <c r="B6" s="68" t="s">
        <v>117</v>
      </c>
      <c r="C6" s="69">
        <f>Noturno!H113</f>
        <v>5833.9997368117965</v>
      </c>
      <c r="D6" s="70">
        <v>1</v>
      </c>
      <c r="E6" s="69">
        <f t="shared" si="0"/>
        <v>5833.9997368117965</v>
      </c>
    </row>
    <row r="7" spans="1:9" ht="19.8" customHeight="1">
      <c r="A7" s="66"/>
      <c r="B7" s="68" t="s">
        <v>132</v>
      </c>
      <c r="C7" s="69">
        <f>Folguista!H113</f>
        <v>5000.939445387663</v>
      </c>
      <c r="D7" s="70">
        <v>1</v>
      </c>
      <c r="E7" s="69">
        <f t="shared" si="0"/>
        <v>5000.939445387663</v>
      </c>
    </row>
    <row r="8" spans="1:9" ht="19.8" customHeight="1">
      <c r="A8" s="66"/>
      <c r="B8" s="68" t="s">
        <v>118</v>
      </c>
      <c r="C8" s="69">
        <f>Supervisor!H113</f>
        <v>5360.7130730050931</v>
      </c>
      <c r="D8" s="70">
        <v>1</v>
      </c>
      <c r="E8" s="69">
        <f t="shared" si="0"/>
        <v>5360.7130730050931</v>
      </c>
    </row>
    <row r="9" spans="1:9" ht="19.8" customHeight="1">
      <c r="A9" s="66"/>
      <c r="B9" s="71"/>
      <c r="C9" s="72"/>
      <c r="D9" s="73">
        <f>SUM(D4:D8)</f>
        <v>19</v>
      </c>
      <c r="E9" s="72"/>
    </row>
    <row r="10" spans="1:9" ht="19.8" customHeight="1">
      <c r="A10" s="66"/>
      <c r="B10" s="71"/>
      <c r="C10" s="71"/>
      <c r="D10" s="71"/>
      <c r="E10" s="71"/>
    </row>
    <row r="11" spans="1:9" ht="19.8" customHeight="1">
      <c r="A11" s="66"/>
      <c r="B11" s="74" t="s">
        <v>119</v>
      </c>
      <c r="C11" s="75"/>
      <c r="D11" s="75"/>
      <c r="E11" s="76">
        <f>ROUND(SUM(E4:E8),2)</f>
        <v>97543.5</v>
      </c>
    </row>
    <row r="12" spans="1:9" ht="19.8" customHeight="1">
      <c r="A12" s="66"/>
      <c r="B12" s="77"/>
      <c r="C12" s="77"/>
      <c r="D12" s="77"/>
      <c r="E12" s="77"/>
    </row>
    <row r="13" spans="1:9" ht="19.8" customHeight="1">
      <c r="A13" s="66"/>
      <c r="B13" s="74" t="s">
        <v>120</v>
      </c>
      <c r="C13" s="75"/>
      <c r="D13" s="75"/>
      <c r="E13" s="78">
        <v>12</v>
      </c>
    </row>
    <row r="14" spans="1:9" ht="19.8" customHeight="1">
      <c r="A14" s="66"/>
      <c r="B14" s="77"/>
      <c r="C14" s="77"/>
      <c r="D14" s="77"/>
      <c r="E14" s="77"/>
      <c r="G14" s="64"/>
      <c r="H14" s="90"/>
      <c r="I14" s="65"/>
    </row>
    <row r="15" spans="1:9" ht="19.8" customHeight="1">
      <c r="A15" s="66"/>
      <c r="B15" s="74" t="s">
        <v>121</v>
      </c>
      <c r="C15" s="75"/>
      <c r="D15" s="75"/>
      <c r="E15" s="76">
        <f>E11*E13</f>
        <v>1170522</v>
      </c>
      <c r="G15" s="64"/>
      <c r="H15" s="90"/>
    </row>
    <row r="16" spans="1:9" ht="15.6">
      <c r="A16" s="66"/>
      <c r="B16" s="66"/>
      <c r="C16" s="66"/>
      <c r="D16" s="66"/>
      <c r="E16" s="66"/>
      <c r="G16" s="64"/>
    </row>
    <row r="17" spans="1:9" ht="57.6" customHeight="1">
      <c r="A17" s="66"/>
      <c r="B17" s="95" t="s">
        <v>133</v>
      </c>
      <c r="C17" s="95"/>
      <c r="D17" s="95"/>
      <c r="E17" s="95"/>
      <c r="G17" s="63"/>
    </row>
    <row r="18" spans="1:9" ht="15.6">
      <c r="A18" s="66"/>
      <c r="B18" s="66"/>
      <c r="C18" s="66"/>
      <c r="D18" s="66"/>
      <c r="E18" s="66"/>
    </row>
    <row r="19" spans="1:9" ht="15.6">
      <c r="A19" s="66"/>
      <c r="B19" s="66"/>
      <c r="C19" s="66"/>
      <c r="D19" s="66"/>
      <c r="E19" s="66"/>
    </row>
    <row r="20" spans="1:9" ht="15.6">
      <c r="A20" s="66"/>
      <c r="B20" s="66"/>
      <c r="C20" s="66"/>
      <c r="D20" s="66"/>
      <c r="E20" s="79"/>
      <c r="F20" s="62"/>
    </row>
    <row r="21" spans="1:9" ht="15.6">
      <c r="A21" s="66"/>
      <c r="B21" s="66"/>
      <c r="C21" s="66"/>
      <c r="D21" s="66"/>
      <c r="E21" s="66"/>
    </row>
    <row r="22" spans="1:9" ht="15.6">
      <c r="A22" s="66"/>
      <c r="B22" s="66"/>
      <c r="C22" s="66"/>
      <c r="D22" s="66"/>
      <c r="E22" s="66"/>
    </row>
    <row r="23" spans="1:9" ht="15.6">
      <c r="A23" s="66"/>
      <c r="B23" s="93" t="s">
        <v>134</v>
      </c>
      <c r="C23" s="93"/>
      <c r="D23" s="93"/>
      <c r="E23" s="93"/>
    </row>
    <row r="24" spans="1:9" ht="15.6">
      <c r="A24" s="66"/>
      <c r="B24" s="66"/>
      <c r="C24" s="66"/>
      <c r="D24" s="66"/>
      <c r="E24" s="66"/>
    </row>
    <row r="25" spans="1:9" ht="15.6">
      <c r="A25" s="66"/>
      <c r="B25" s="66"/>
      <c r="C25" s="66"/>
      <c r="D25" s="66"/>
      <c r="E25" s="66"/>
    </row>
    <row r="26" spans="1:9" ht="15.6">
      <c r="A26" s="66"/>
      <c r="B26" s="66"/>
      <c r="C26" s="66"/>
      <c r="D26" s="66"/>
      <c r="E26" s="66"/>
      <c r="H26" s="91"/>
      <c r="I26" s="91"/>
    </row>
    <row r="27" spans="1:9" ht="15.6">
      <c r="A27" s="66"/>
      <c r="B27" s="66"/>
      <c r="C27" s="66"/>
      <c r="D27" s="66"/>
      <c r="E27" s="66"/>
    </row>
    <row r="28" spans="1:9" ht="15.6">
      <c r="A28" s="66"/>
      <c r="B28" s="66"/>
      <c r="C28" s="66"/>
      <c r="D28" s="66"/>
      <c r="E28" s="66"/>
    </row>
    <row r="29" spans="1:9" ht="15.6">
      <c r="A29" s="66"/>
      <c r="B29" s="66"/>
      <c r="C29" s="66"/>
      <c r="D29" s="66"/>
      <c r="E29" s="66"/>
    </row>
    <row r="30" spans="1:9" ht="15.6">
      <c r="A30" s="66"/>
      <c r="B30" s="66"/>
      <c r="C30" s="66"/>
      <c r="D30" s="66"/>
      <c r="E30" s="66"/>
    </row>
    <row r="31" spans="1:9" ht="15.6">
      <c r="A31" s="94" t="s">
        <v>124</v>
      </c>
      <c r="B31" s="94"/>
      <c r="C31" s="94"/>
      <c r="D31" s="94"/>
      <c r="E31" s="94"/>
    </row>
    <row r="32" spans="1:9" ht="15.6">
      <c r="A32" s="94" t="s">
        <v>125</v>
      </c>
      <c r="B32" s="94"/>
      <c r="C32" s="94"/>
      <c r="D32" s="94"/>
      <c r="E32" s="94"/>
    </row>
    <row r="33" spans="1:5" ht="15.6">
      <c r="A33" s="66"/>
      <c r="B33" s="66"/>
      <c r="C33" s="66"/>
      <c r="D33" s="66"/>
      <c r="E33" s="66"/>
    </row>
    <row r="34" spans="1:5" ht="15.6">
      <c r="A34" s="66"/>
      <c r="B34" s="66"/>
      <c r="C34" s="66"/>
      <c r="D34" s="66"/>
      <c r="E34" s="66"/>
    </row>
    <row r="35" spans="1:5" ht="15.6">
      <c r="A35" s="66"/>
      <c r="B35" s="66"/>
      <c r="C35" s="66"/>
      <c r="D35" s="66"/>
      <c r="E35" s="66"/>
    </row>
    <row r="36" spans="1:5" ht="15.6">
      <c r="A36" s="66"/>
      <c r="B36" s="66"/>
      <c r="C36" s="66"/>
      <c r="D36" s="66"/>
      <c r="E36" s="66"/>
    </row>
    <row r="37" spans="1:5" ht="15.6">
      <c r="A37" s="66"/>
      <c r="B37" s="66"/>
      <c r="C37" s="66"/>
      <c r="D37" s="66"/>
      <c r="E37" s="66"/>
    </row>
    <row r="38" spans="1:5" ht="15.6">
      <c r="A38" s="66"/>
      <c r="B38" s="66"/>
      <c r="C38" s="66"/>
      <c r="D38" s="66"/>
      <c r="E38" s="66"/>
    </row>
    <row r="39" spans="1:5" ht="15.6">
      <c r="A39" s="66"/>
      <c r="B39" s="66"/>
      <c r="C39" s="66"/>
      <c r="D39" s="66"/>
      <c r="E39" s="66"/>
    </row>
    <row r="40" spans="1:5" ht="15.6">
      <c r="A40" s="66"/>
      <c r="B40" s="66"/>
      <c r="C40" s="66"/>
      <c r="D40" s="66"/>
      <c r="E40" s="66"/>
    </row>
    <row r="41" spans="1:5" ht="15.6">
      <c r="A41" s="66"/>
      <c r="B41" s="66"/>
      <c r="C41" s="66"/>
      <c r="D41" s="66"/>
      <c r="E41" s="66"/>
    </row>
    <row r="42" spans="1:5" ht="15.6">
      <c r="A42" s="66"/>
      <c r="B42" s="66"/>
      <c r="C42" s="66"/>
      <c r="D42" s="66"/>
      <c r="E42" s="66"/>
    </row>
    <row r="43" spans="1:5" ht="15.6">
      <c r="A43" s="66"/>
      <c r="B43" s="66"/>
      <c r="C43" s="66"/>
      <c r="D43" s="66"/>
      <c r="E43" s="66"/>
    </row>
    <row r="44" spans="1:5" ht="15.6">
      <c r="A44" s="66"/>
      <c r="B44" s="66"/>
      <c r="C44" s="66"/>
      <c r="D44" s="66"/>
      <c r="E44" s="66"/>
    </row>
    <row r="45" spans="1:5" ht="15.6">
      <c r="A45" s="66"/>
      <c r="B45" s="66"/>
      <c r="C45" s="66"/>
      <c r="D45" s="66"/>
      <c r="E45" s="66"/>
    </row>
  </sheetData>
  <mergeCells count="5">
    <mergeCell ref="B2:E2"/>
    <mergeCell ref="B23:E23"/>
    <mergeCell ref="A31:E31"/>
    <mergeCell ref="A32:E32"/>
    <mergeCell ref="B17:E17"/>
  </mergeCells>
  <pageMargins left="0.51181102362204722" right="0.51181102362204722" top="0.98425196850393704" bottom="0.98425196850393704" header="0" footer="0"/>
  <pageSetup orientation="portrait" r:id="rId1"/>
  <headerFooter>
    <oddHeader>&amp;C&amp;G</oddHeader>
    <oddFooter>&amp;CIMPERATRIZ TELE SERVIÇOS LTDA – CNPJ 16.853.728/0001-04
Rua: Mansur Elias, n. 50 - Centro - Santo Amaro da Imperatriz – SC 
CEP: 88140-000 - Telefone (48) 3245-2400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22"/>
  <sheetViews>
    <sheetView zoomScaleNormal="100" workbookViewId="0">
      <selection activeCell="B1" sqref="B1:H122"/>
    </sheetView>
  </sheetViews>
  <sheetFormatPr defaultColWidth="9.109375" defaultRowHeight="14.4"/>
  <cols>
    <col min="1" max="1" width="2" style="1" customWidth="1"/>
    <col min="2" max="2" width="5.33203125" style="1" customWidth="1"/>
    <col min="3" max="3" width="3.88671875" style="1" customWidth="1"/>
    <col min="4" max="6" width="18.5546875" style="1" customWidth="1"/>
    <col min="7" max="7" width="11.44140625" style="1" customWidth="1"/>
    <col min="8" max="8" width="16.44140625" style="1" customWidth="1"/>
    <col min="9" max="9" width="2.33203125" style="6" customWidth="1"/>
    <col min="10" max="12" width="4.88671875" style="1" customWidth="1"/>
    <col min="13" max="13" width="11.44140625" style="3" bestFit="1" customWidth="1"/>
    <col min="14" max="14" width="3.88671875" style="1" customWidth="1"/>
    <col min="15" max="15" width="5.44140625" style="1" bestFit="1" customWidth="1"/>
    <col min="16" max="16" width="11" style="1" bestFit="1" customWidth="1"/>
    <col min="17" max="17" width="5" style="1" bestFit="1" customWidth="1"/>
    <col min="18" max="18" width="4.44140625" style="1" bestFit="1" customWidth="1"/>
    <col min="19" max="19" width="12.44140625" style="1" bestFit="1" customWidth="1"/>
    <col min="20" max="23" width="3.88671875" style="1" customWidth="1"/>
    <col min="24" max="1011" width="9.6640625" style="1" customWidth="1"/>
    <col min="1012" max="16384" width="9.109375" style="1"/>
  </cols>
  <sheetData>
    <row r="1" spans="2:15" ht="15" thickBot="1">
      <c r="B1" s="96" t="s">
        <v>0</v>
      </c>
      <c r="C1" s="97"/>
      <c r="D1" s="97"/>
      <c r="E1" s="97"/>
      <c r="F1" s="97"/>
      <c r="G1" s="97"/>
      <c r="H1" s="98"/>
      <c r="I1" s="4"/>
    </row>
    <row r="2" spans="2:15" ht="21" customHeight="1" thickBot="1">
      <c r="B2" s="99"/>
      <c r="C2" s="99"/>
      <c r="D2" s="99"/>
      <c r="E2" s="99"/>
      <c r="F2" s="99"/>
      <c r="G2" s="99"/>
      <c r="H2" s="99"/>
      <c r="I2" s="2"/>
      <c r="M2" s="5"/>
    </row>
    <row r="3" spans="2:15" ht="15" thickBot="1">
      <c r="B3" s="113" t="s">
        <v>6</v>
      </c>
      <c r="C3" s="114"/>
      <c r="D3" s="114"/>
      <c r="E3" s="114"/>
      <c r="F3" s="114"/>
      <c r="G3" s="114"/>
      <c r="H3" s="115"/>
      <c r="I3" s="4"/>
    </row>
    <row r="4" spans="2:15">
      <c r="B4" s="7">
        <v>1</v>
      </c>
      <c r="C4" s="105" t="s">
        <v>7</v>
      </c>
      <c r="D4" s="105"/>
      <c r="E4" s="105"/>
      <c r="F4" s="105"/>
      <c r="G4" s="116" t="s">
        <v>107</v>
      </c>
      <c r="H4" s="117"/>
      <c r="I4" s="8"/>
    </row>
    <row r="5" spans="2:15">
      <c r="B5" s="7">
        <v>2</v>
      </c>
      <c r="C5" s="105" t="s">
        <v>8</v>
      </c>
      <c r="D5" s="105"/>
      <c r="E5" s="105"/>
      <c r="F5" s="105"/>
      <c r="G5" s="106">
        <v>1961.33</v>
      </c>
      <c r="H5" s="107"/>
      <c r="I5" s="9"/>
    </row>
    <row r="6" spans="2:15">
      <c r="B6" s="7">
        <v>3</v>
      </c>
      <c r="C6" s="105" t="s">
        <v>9</v>
      </c>
      <c r="D6" s="105"/>
      <c r="E6" s="105"/>
      <c r="F6" s="105"/>
      <c r="G6" s="108" t="s">
        <v>108</v>
      </c>
      <c r="H6" s="109"/>
      <c r="I6" s="10"/>
    </row>
    <row r="7" spans="2:15" ht="15" thickBot="1">
      <c r="B7" s="11">
        <v>4</v>
      </c>
      <c r="C7" s="110" t="s">
        <v>10</v>
      </c>
      <c r="D7" s="110"/>
      <c r="E7" s="110"/>
      <c r="F7" s="110"/>
      <c r="G7" s="111">
        <v>43831</v>
      </c>
      <c r="H7" s="112"/>
      <c r="I7" s="12"/>
    </row>
    <row r="8" spans="2:15" ht="10.5" customHeight="1" thickBot="1"/>
    <row r="9" spans="2:15" ht="15" thickBot="1">
      <c r="B9" s="113" t="s">
        <v>11</v>
      </c>
      <c r="C9" s="114"/>
      <c r="D9" s="114"/>
      <c r="E9" s="114"/>
      <c r="F9" s="114"/>
      <c r="G9" s="114"/>
      <c r="H9" s="115"/>
      <c r="I9" s="4"/>
      <c r="J9" s="3"/>
      <c r="K9" s="3"/>
      <c r="M9" s="1"/>
    </row>
    <row r="10" spans="2:15">
      <c r="B10" s="13">
        <v>1</v>
      </c>
      <c r="C10" s="122" t="s">
        <v>12</v>
      </c>
      <c r="D10" s="122"/>
      <c r="E10" s="122"/>
      <c r="F10" s="122"/>
      <c r="G10" s="122"/>
      <c r="H10" s="14" t="s">
        <v>13</v>
      </c>
      <c r="I10" s="8"/>
      <c r="J10" s="3"/>
      <c r="K10" s="3"/>
      <c r="M10" s="1"/>
    </row>
    <row r="11" spans="2:15">
      <c r="B11" s="7" t="s">
        <v>1</v>
      </c>
      <c r="C11" s="123" t="s">
        <v>14</v>
      </c>
      <c r="D11" s="123"/>
      <c r="E11" s="123"/>
      <c r="F11" s="123"/>
      <c r="G11" s="123"/>
      <c r="H11" s="46">
        <f>G5</f>
        <v>1961.33</v>
      </c>
      <c r="I11" s="15"/>
      <c r="J11" s="3"/>
      <c r="K11" s="3"/>
      <c r="M11" s="1"/>
    </row>
    <row r="12" spans="2:15">
      <c r="B12" s="7" t="s">
        <v>2</v>
      </c>
      <c r="C12" s="105" t="s">
        <v>111</v>
      </c>
      <c r="D12" s="105"/>
      <c r="E12" s="105"/>
      <c r="F12" s="105"/>
      <c r="G12" s="105"/>
      <c r="H12" s="46">
        <v>0</v>
      </c>
      <c r="I12" s="15"/>
      <c r="J12" s="3"/>
      <c r="K12" s="3"/>
      <c r="M12" s="81"/>
    </row>
    <row r="13" spans="2:15" ht="26.4" customHeight="1">
      <c r="B13" s="7" t="s">
        <v>3</v>
      </c>
      <c r="C13" s="132" t="s">
        <v>130</v>
      </c>
      <c r="D13" s="132"/>
      <c r="E13" s="132"/>
      <c r="F13" s="132"/>
      <c r="G13" s="132"/>
      <c r="H13" s="87">
        <f>TRUNC((H11/180)*2*6*0.91,2)</f>
        <v>118.98</v>
      </c>
      <c r="I13" s="15"/>
      <c r="J13" s="3"/>
      <c r="K13" s="3"/>
      <c r="M13" s="1"/>
      <c r="O13" s="86"/>
    </row>
    <row r="14" spans="2:15">
      <c r="B14" s="7" t="s">
        <v>4</v>
      </c>
      <c r="C14" s="105" t="s">
        <v>128</v>
      </c>
      <c r="D14" s="105"/>
      <c r="E14" s="105"/>
      <c r="F14" s="105"/>
      <c r="G14" s="105"/>
      <c r="H14" s="46">
        <f>TRUNC((SUM(H12:H13))*0.2,2)</f>
        <v>23.79</v>
      </c>
      <c r="I14" s="15"/>
      <c r="J14" s="16"/>
      <c r="K14" s="16"/>
      <c r="M14" s="81"/>
    </row>
    <row r="15" spans="2:15" ht="15" thickBot="1">
      <c r="B15" s="120" t="s">
        <v>16</v>
      </c>
      <c r="C15" s="121"/>
      <c r="D15" s="121"/>
      <c r="E15" s="121"/>
      <c r="F15" s="121"/>
      <c r="G15" s="121"/>
      <c r="H15" s="49">
        <f>SUM(H11:H14)</f>
        <v>2104.1</v>
      </c>
      <c r="I15" s="17"/>
      <c r="M15" s="81"/>
    </row>
    <row r="16" spans="2:15" ht="9" customHeight="1" thickBot="1">
      <c r="M16" s="82"/>
    </row>
    <row r="17" spans="2:13" ht="15" thickBot="1">
      <c r="B17" s="113" t="s">
        <v>17</v>
      </c>
      <c r="C17" s="114"/>
      <c r="D17" s="114"/>
      <c r="E17" s="114"/>
      <c r="F17" s="114"/>
      <c r="G17" s="114"/>
      <c r="H17" s="115"/>
      <c r="I17" s="4"/>
    </row>
    <row r="18" spans="2:13">
      <c r="B18" s="13">
        <v>2</v>
      </c>
      <c r="C18" s="118" t="s">
        <v>85</v>
      </c>
      <c r="D18" s="118"/>
      <c r="E18" s="118"/>
      <c r="F18" s="118"/>
      <c r="G18" s="118"/>
      <c r="H18" s="14" t="s">
        <v>13</v>
      </c>
      <c r="I18" s="8"/>
      <c r="M18" s="82"/>
    </row>
    <row r="19" spans="2:13">
      <c r="B19" s="7" t="s">
        <v>1</v>
      </c>
      <c r="C19" s="119" t="s">
        <v>86</v>
      </c>
      <c r="D19" s="119"/>
      <c r="E19" s="119"/>
      <c r="F19" s="119"/>
      <c r="G19" s="119"/>
      <c r="H19" s="46">
        <f>TRUNC((26*2*3.75)-(H11*0.06),2)</f>
        <v>77.319999999999993</v>
      </c>
      <c r="I19" s="18"/>
    </row>
    <row r="20" spans="2:13">
      <c r="B20" s="7" t="s">
        <v>2</v>
      </c>
      <c r="C20" s="119" t="s">
        <v>18</v>
      </c>
      <c r="D20" s="119"/>
      <c r="E20" s="119"/>
      <c r="F20" s="119"/>
      <c r="G20" s="119"/>
      <c r="H20" s="46">
        <f>TRUNC((19.85*26),2)</f>
        <v>516.1</v>
      </c>
      <c r="I20" s="18"/>
      <c r="M20" s="82"/>
    </row>
    <row r="21" spans="2:13">
      <c r="B21" s="7" t="s">
        <v>3</v>
      </c>
      <c r="C21" s="130" t="s">
        <v>106</v>
      </c>
      <c r="D21" s="131"/>
      <c r="E21" s="131"/>
      <c r="F21" s="131"/>
      <c r="G21" s="131"/>
      <c r="H21" s="46">
        <v>394.64</v>
      </c>
      <c r="I21" s="18"/>
    </row>
    <row r="22" spans="2:13">
      <c r="B22" s="7" t="s">
        <v>4</v>
      </c>
      <c r="C22" s="126" t="s">
        <v>109</v>
      </c>
      <c r="D22" s="127"/>
      <c r="E22" s="127"/>
      <c r="F22" s="127"/>
      <c r="G22" s="127"/>
      <c r="H22" s="48">
        <v>0</v>
      </c>
      <c r="I22" s="19"/>
    </row>
    <row r="23" spans="2:13" ht="15" thickBot="1">
      <c r="B23" s="128" t="s">
        <v>19</v>
      </c>
      <c r="C23" s="129"/>
      <c r="D23" s="129"/>
      <c r="E23" s="129"/>
      <c r="F23" s="129"/>
      <c r="G23" s="129"/>
      <c r="H23" s="47">
        <f>SUM(H19:H22)</f>
        <v>988.06000000000006</v>
      </c>
      <c r="I23" s="22"/>
    </row>
    <row r="24" spans="2:13" ht="11.25" customHeight="1" thickBot="1">
      <c r="I24" s="4"/>
    </row>
    <row r="25" spans="2:13" ht="15" thickBot="1">
      <c r="B25" s="113" t="s">
        <v>20</v>
      </c>
      <c r="C25" s="114"/>
      <c r="D25" s="114"/>
      <c r="E25" s="114"/>
      <c r="F25" s="114"/>
      <c r="G25" s="114"/>
      <c r="H25" s="115"/>
      <c r="I25" s="8"/>
    </row>
    <row r="26" spans="2:13">
      <c r="B26" s="13">
        <v>3</v>
      </c>
      <c r="C26" s="124" t="s">
        <v>21</v>
      </c>
      <c r="D26" s="125"/>
      <c r="E26" s="125"/>
      <c r="F26" s="125"/>
      <c r="G26" s="125"/>
      <c r="H26" s="14" t="s">
        <v>13</v>
      </c>
      <c r="I26" s="18"/>
    </row>
    <row r="27" spans="2:13">
      <c r="B27" s="7" t="s">
        <v>1</v>
      </c>
      <c r="C27" s="126" t="s">
        <v>22</v>
      </c>
      <c r="D27" s="127"/>
      <c r="E27" s="127"/>
      <c r="F27" s="127"/>
      <c r="G27" s="127"/>
      <c r="H27" s="46">
        <v>0</v>
      </c>
      <c r="I27" s="18"/>
    </row>
    <row r="28" spans="2:13">
      <c r="B28" s="7" t="s">
        <v>2</v>
      </c>
      <c r="C28" s="126" t="s">
        <v>98</v>
      </c>
      <c r="D28" s="127"/>
      <c r="E28" s="127"/>
      <c r="F28" s="127"/>
      <c r="G28" s="127"/>
      <c r="H28" s="46">
        <v>0</v>
      </c>
      <c r="I28" s="18"/>
    </row>
    <row r="29" spans="2:13">
      <c r="B29" s="7" t="s">
        <v>3</v>
      </c>
      <c r="C29" s="139" t="s">
        <v>110</v>
      </c>
      <c r="D29" s="140"/>
      <c r="E29" s="140"/>
      <c r="F29" s="140"/>
      <c r="G29" s="140"/>
      <c r="H29" s="80">
        <v>200</v>
      </c>
      <c r="I29" s="18"/>
      <c r="J29" s="1" t="s">
        <v>127</v>
      </c>
    </row>
    <row r="30" spans="2:13">
      <c r="B30" s="7" t="s">
        <v>4</v>
      </c>
      <c r="C30" s="126" t="s">
        <v>23</v>
      </c>
      <c r="D30" s="127"/>
      <c r="E30" s="127"/>
      <c r="F30" s="127"/>
      <c r="G30" s="127"/>
      <c r="H30" s="46">
        <v>0</v>
      </c>
      <c r="I30" s="20"/>
    </row>
    <row r="31" spans="2:13" ht="15" thickBot="1">
      <c r="B31" s="128" t="s">
        <v>24</v>
      </c>
      <c r="C31" s="129"/>
      <c r="D31" s="129"/>
      <c r="E31" s="129"/>
      <c r="F31" s="129"/>
      <c r="G31" s="129"/>
      <c r="H31" s="47">
        <f>SUM(H27:H30)</f>
        <v>200</v>
      </c>
      <c r="I31" s="22"/>
    </row>
    <row r="32" spans="2:13" ht="15" thickBot="1">
      <c r="B32" s="8"/>
      <c r="C32" s="8"/>
      <c r="D32" s="8"/>
      <c r="E32" s="8"/>
      <c r="F32" s="8"/>
      <c r="G32" s="20"/>
      <c r="H32" s="20"/>
      <c r="I32" s="4"/>
    </row>
    <row r="33" spans="2:24" ht="15" thickBot="1">
      <c r="B33" s="133" t="s">
        <v>25</v>
      </c>
      <c r="C33" s="134"/>
      <c r="D33" s="134"/>
      <c r="E33" s="134"/>
      <c r="F33" s="134"/>
      <c r="G33" s="134"/>
      <c r="H33" s="135"/>
      <c r="I33" s="20"/>
    </row>
    <row r="34" spans="2:24" ht="6.75" customHeight="1" thickBot="1">
      <c r="B34" s="8"/>
      <c r="C34" s="8"/>
      <c r="D34" s="8"/>
      <c r="E34" s="8"/>
      <c r="F34" s="8"/>
      <c r="G34" s="20"/>
      <c r="H34" s="20"/>
      <c r="I34" s="24"/>
    </row>
    <row r="35" spans="2:24">
      <c r="B35" s="136" t="s">
        <v>26</v>
      </c>
      <c r="C35" s="137"/>
      <c r="D35" s="137"/>
      <c r="E35" s="137"/>
      <c r="F35" s="137"/>
      <c r="G35" s="137"/>
      <c r="H35" s="138"/>
      <c r="I35" s="8"/>
    </row>
    <row r="36" spans="2:24">
      <c r="B36" s="13" t="s">
        <v>27</v>
      </c>
      <c r="C36" s="122" t="s">
        <v>28</v>
      </c>
      <c r="D36" s="122"/>
      <c r="E36" s="122"/>
      <c r="F36" s="122"/>
      <c r="G36" s="25" t="s">
        <v>51</v>
      </c>
      <c r="H36" s="26" t="s">
        <v>29</v>
      </c>
      <c r="I36" s="18"/>
    </row>
    <row r="37" spans="2:24">
      <c r="B37" s="7" t="s">
        <v>1</v>
      </c>
      <c r="C37" s="105" t="s">
        <v>30</v>
      </c>
      <c r="D37" s="105"/>
      <c r="E37" s="105"/>
      <c r="F37" s="105"/>
      <c r="G37" s="27">
        <v>0</v>
      </c>
      <c r="H37" s="43">
        <f>TRUNC(G37*H$15,2)</f>
        <v>0</v>
      </c>
      <c r="I37" s="18"/>
    </row>
    <row r="38" spans="2:24">
      <c r="B38" s="7" t="s">
        <v>2</v>
      </c>
      <c r="C38" s="105" t="s">
        <v>31</v>
      </c>
      <c r="D38" s="105"/>
      <c r="E38" s="105"/>
      <c r="F38" s="105"/>
      <c r="G38" s="27">
        <v>1.4999999999999999E-2</v>
      </c>
      <c r="H38" s="43">
        <f t="shared" ref="H38:H44" si="0">TRUNC(G38*H$15,2)</f>
        <v>31.56</v>
      </c>
      <c r="I38" s="18"/>
    </row>
    <row r="39" spans="2:24">
      <c r="B39" s="7" t="s">
        <v>3</v>
      </c>
      <c r="C39" s="105" t="s">
        <v>32</v>
      </c>
      <c r="D39" s="105"/>
      <c r="E39" s="105"/>
      <c r="F39" s="105"/>
      <c r="G39" s="27">
        <v>0.01</v>
      </c>
      <c r="H39" s="43">
        <f t="shared" si="0"/>
        <v>21.04</v>
      </c>
      <c r="I39" s="18"/>
    </row>
    <row r="40" spans="2:24">
      <c r="B40" s="7" t="s">
        <v>4</v>
      </c>
      <c r="C40" s="105" t="s">
        <v>33</v>
      </c>
      <c r="D40" s="105"/>
      <c r="E40" s="105"/>
      <c r="F40" s="105"/>
      <c r="G40" s="27">
        <v>2E-3</v>
      </c>
      <c r="H40" s="43">
        <f t="shared" si="0"/>
        <v>4.2</v>
      </c>
      <c r="I40" s="18"/>
    </row>
    <row r="41" spans="2:24">
      <c r="B41" s="7" t="s">
        <v>5</v>
      </c>
      <c r="C41" s="105" t="s">
        <v>34</v>
      </c>
      <c r="D41" s="105"/>
      <c r="E41" s="105"/>
      <c r="F41" s="105"/>
      <c r="G41" s="27">
        <v>2.5000000000000001E-2</v>
      </c>
      <c r="H41" s="43">
        <f t="shared" si="0"/>
        <v>52.6</v>
      </c>
      <c r="I41" s="18"/>
    </row>
    <row r="42" spans="2:24">
      <c r="B42" s="7" t="s">
        <v>15</v>
      </c>
      <c r="C42" s="105" t="s">
        <v>35</v>
      </c>
      <c r="D42" s="105"/>
      <c r="E42" s="105"/>
      <c r="F42" s="105"/>
      <c r="G42" s="27">
        <v>0.08</v>
      </c>
      <c r="H42" s="43">
        <f t="shared" si="0"/>
        <v>168.32</v>
      </c>
      <c r="I42" s="18"/>
    </row>
    <row r="43" spans="2:24">
      <c r="B43" s="7" t="s">
        <v>36</v>
      </c>
      <c r="C43" s="105" t="s">
        <v>37</v>
      </c>
      <c r="D43" s="105"/>
      <c r="E43" s="105"/>
      <c r="F43" s="105"/>
      <c r="G43" s="27">
        <v>1.4999999999999999E-2</v>
      </c>
      <c r="H43" s="43">
        <f t="shared" si="0"/>
        <v>31.56</v>
      </c>
      <c r="I43" s="18"/>
      <c r="X43" s="28"/>
    </row>
    <row r="44" spans="2:24">
      <c r="B44" s="7" t="s">
        <v>38</v>
      </c>
      <c r="C44" s="105" t="s">
        <v>39</v>
      </c>
      <c r="D44" s="105"/>
      <c r="E44" s="105"/>
      <c r="F44" s="105"/>
      <c r="G44" s="27">
        <v>6.0000000000000001E-3</v>
      </c>
      <c r="H44" s="43">
        <f t="shared" si="0"/>
        <v>12.62</v>
      </c>
      <c r="I44" s="20"/>
    </row>
    <row r="45" spans="2:24" ht="15" thickBot="1">
      <c r="B45" s="120" t="s">
        <v>40</v>
      </c>
      <c r="C45" s="121"/>
      <c r="D45" s="121"/>
      <c r="E45" s="121"/>
      <c r="F45" s="121"/>
      <c r="G45" s="29">
        <f>SUM(G37:G44)</f>
        <v>0.15300000000000002</v>
      </c>
      <c r="H45" s="21">
        <f>SUM(H37:H44)</f>
        <v>321.90000000000003</v>
      </c>
      <c r="I45" s="22"/>
    </row>
    <row r="46" spans="2:24" ht="9.75" customHeight="1" thickBot="1">
      <c r="B46" s="8"/>
      <c r="C46" s="8"/>
      <c r="D46" s="8"/>
      <c r="E46" s="8"/>
      <c r="F46" s="8"/>
      <c r="G46" s="30"/>
      <c r="H46" s="20"/>
      <c r="I46" s="24"/>
    </row>
    <row r="47" spans="2:24">
      <c r="B47" s="136" t="s">
        <v>102</v>
      </c>
      <c r="C47" s="137"/>
      <c r="D47" s="137"/>
      <c r="E47" s="137"/>
      <c r="F47" s="137"/>
      <c r="G47" s="137"/>
      <c r="H47" s="138"/>
      <c r="I47" s="8"/>
    </row>
    <row r="48" spans="2:24">
      <c r="B48" s="13" t="s">
        <v>41</v>
      </c>
      <c r="C48" s="122" t="s">
        <v>42</v>
      </c>
      <c r="D48" s="122"/>
      <c r="E48" s="122"/>
      <c r="F48" s="122"/>
      <c r="G48" s="25" t="s">
        <v>43</v>
      </c>
      <c r="H48" s="26" t="s">
        <v>13</v>
      </c>
      <c r="I48" s="18"/>
    </row>
    <row r="49" spans="2:19">
      <c r="B49" s="7" t="s">
        <v>1</v>
      </c>
      <c r="C49" s="141" t="s">
        <v>42</v>
      </c>
      <c r="D49" s="141"/>
      <c r="E49" s="141"/>
      <c r="F49" s="141"/>
      <c r="G49" s="31">
        <v>8.3330000000000001E-2</v>
      </c>
      <c r="H49" s="43">
        <f t="shared" ref="H49:H52" si="1">TRUNC(G49*H$15,2)</f>
        <v>175.33</v>
      </c>
      <c r="I49" s="18"/>
    </row>
    <row r="50" spans="2:19">
      <c r="B50" s="7" t="s">
        <v>2</v>
      </c>
      <c r="C50" s="100" t="s">
        <v>99</v>
      </c>
      <c r="D50" s="101"/>
      <c r="E50" s="101"/>
      <c r="F50" s="102"/>
      <c r="G50" s="31">
        <v>2.7799999999999998E-2</v>
      </c>
      <c r="H50" s="43">
        <f t="shared" si="1"/>
        <v>58.49</v>
      </c>
      <c r="I50" s="18"/>
    </row>
    <row r="51" spans="2:19">
      <c r="B51" s="103" t="s">
        <v>57</v>
      </c>
      <c r="C51" s="104"/>
      <c r="D51" s="104"/>
      <c r="E51" s="104"/>
      <c r="F51" s="104"/>
      <c r="G51" s="31">
        <f>SUM(G49:G50)</f>
        <v>0.11113000000000001</v>
      </c>
      <c r="H51" s="43">
        <f>SUM(H49:H50)</f>
        <v>233.82000000000002</v>
      </c>
      <c r="I51" s="18"/>
    </row>
    <row r="52" spans="2:19">
      <c r="B52" s="7" t="s">
        <v>3</v>
      </c>
      <c r="C52" s="105" t="s">
        <v>100</v>
      </c>
      <c r="D52" s="105"/>
      <c r="E52" s="105"/>
      <c r="F52" s="105"/>
      <c r="G52" s="31">
        <f>G51*G45</f>
        <v>1.7002890000000003E-2</v>
      </c>
      <c r="H52" s="43">
        <f t="shared" si="1"/>
        <v>35.770000000000003</v>
      </c>
      <c r="I52" s="20"/>
    </row>
    <row r="53" spans="2:19" ht="15" thickBot="1">
      <c r="B53" s="120" t="s">
        <v>40</v>
      </c>
      <c r="C53" s="121"/>
      <c r="D53" s="121"/>
      <c r="E53" s="121"/>
      <c r="F53" s="121"/>
      <c r="G53" s="29">
        <f>G51+G52</f>
        <v>0.12813289</v>
      </c>
      <c r="H53" s="21">
        <f>H51+H52</f>
        <v>269.59000000000003</v>
      </c>
      <c r="I53" s="20"/>
    </row>
    <row r="54" spans="2:19" ht="9.75" customHeight="1" thickBot="1">
      <c r="B54" s="8"/>
      <c r="C54" s="8"/>
      <c r="D54" s="8"/>
      <c r="E54" s="8"/>
      <c r="F54" s="8"/>
      <c r="G54" s="30"/>
      <c r="H54" s="20"/>
      <c r="I54" s="24"/>
    </row>
    <row r="55" spans="2:19">
      <c r="B55" s="136" t="s">
        <v>44</v>
      </c>
      <c r="C55" s="137"/>
      <c r="D55" s="137"/>
      <c r="E55" s="137"/>
      <c r="F55" s="137"/>
      <c r="G55" s="137"/>
      <c r="H55" s="138"/>
      <c r="I55" s="8"/>
    </row>
    <row r="56" spans="2:19">
      <c r="B56" s="13" t="s">
        <v>45</v>
      </c>
      <c r="C56" s="122" t="s">
        <v>46</v>
      </c>
      <c r="D56" s="122"/>
      <c r="E56" s="122"/>
      <c r="F56" s="122"/>
      <c r="G56" s="25" t="s">
        <v>43</v>
      </c>
      <c r="H56" s="26" t="s">
        <v>13</v>
      </c>
      <c r="I56" s="18"/>
    </row>
    <row r="57" spans="2:19">
      <c r="B57" s="7" t="s">
        <v>1</v>
      </c>
      <c r="C57" s="105" t="s">
        <v>46</v>
      </c>
      <c r="D57" s="105"/>
      <c r="E57" s="105"/>
      <c r="F57" s="105"/>
      <c r="G57" s="31">
        <v>2.9999999999999997E-4</v>
      </c>
      <c r="H57" s="43">
        <f t="shared" ref="H57:H58" si="2">TRUNC(G57*H$15,2)</f>
        <v>0.63</v>
      </c>
      <c r="I57" s="18"/>
    </row>
    <row r="58" spans="2:19">
      <c r="B58" s="7" t="s">
        <v>2</v>
      </c>
      <c r="C58" s="105" t="s">
        <v>47</v>
      </c>
      <c r="D58" s="105"/>
      <c r="E58" s="105"/>
      <c r="F58" s="105"/>
      <c r="G58" s="60">
        <f>ROUND(G45*G57,6)</f>
        <v>4.6E-5</v>
      </c>
      <c r="H58" s="43">
        <f t="shared" si="2"/>
        <v>0.09</v>
      </c>
      <c r="I58" s="20"/>
    </row>
    <row r="59" spans="2:19" ht="15" thickBot="1">
      <c r="B59" s="120" t="s">
        <v>40</v>
      </c>
      <c r="C59" s="121"/>
      <c r="D59" s="121"/>
      <c r="E59" s="121"/>
      <c r="F59" s="121"/>
      <c r="G59" s="29">
        <f>SUM(G57:G58)</f>
        <v>3.4599999999999995E-4</v>
      </c>
      <c r="H59" s="21">
        <f>SUM(H57:H58)</f>
        <v>0.72</v>
      </c>
      <c r="I59" s="32"/>
    </row>
    <row r="60" spans="2:19" ht="9.75" customHeight="1" thickBot="1">
      <c r="B60" s="142"/>
      <c r="C60" s="143"/>
      <c r="D60" s="143"/>
      <c r="E60" s="143"/>
      <c r="F60" s="143"/>
      <c r="G60" s="143"/>
      <c r="H60" s="143"/>
      <c r="I60" s="33"/>
      <c r="S60" s="34"/>
    </row>
    <row r="61" spans="2:19">
      <c r="B61" s="136" t="s">
        <v>48</v>
      </c>
      <c r="C61" s="137"/>
      <c r="D61" s="137"/>
      <c r="E61" s="137"/>
      <c r="F61" s="137"/>
      <c r="G61" s="137"/>
      <c r="H61" s="138"/>
      <c r="I61" s="8"/>
      <c r="S61" s="34"/>
    </row>
    <row r="62" spans="2:19">
      <c r="B62" s="13" t="s">
        <v>49</v>
      </c>
      <c r="C62" s="122" t="s">
        <v>50</v>
      </c>
      <c r="D62" s="122"/>
      <c r="E62" s="122"/>
      <c r="F62" s="122"/>
      <c r="G62" s="25" t="s">
        <v>51</v>
      </c>
      <c r="H62" s="26" t="s">
        <v>13</v>
      </c>
      <c r="I62" s="18"/>
    </row>
    <row r="63" spans="2:19">
      <c r="B63" s="7" t="s">
        <v>1</v>
      </c>
      <c r="C63" s="105" t="s">
        <v>88</v>
      </c>
      <c r="D63" s="105"/>
      <c r="E63" s="105"/>
      <c r="F63" s="105"/>
      <c r="G63" s="31">
        <v>4.1999999999999997E-3</v>
      </c>
      <c r="H63" s="43">
        <f t="shared" ref="H63:H68" si="3">TRUNC(G63*H$15,2)</f>
        <v>8.83</v>
      </c>
      <c r="I63" s="18"/>
      <c r="O63" s="35"/>
      <c r="P63" s="35"/>
      <c r="R63" s="35"/>
      <c r="S63" s="35"/>
    </row>
    <row r="64" spans="2:19">
      <c r="B64" s="7" t="s">
        <v>2</v>
      </c>
      <c r="C64" s="105" t="s">
        <v>52</v>
      </c>
      <c r="D64" s="105"/>
      <c r="E64" s="105"/>
      <c r="F64" s="105"/>
      <c r="G64" s="31">
        <f>G42*G63</f>
        <v>3.3599999999999998E-4</v>
      </c>
      <c r="H64" s="43">
        <f t="shared" si="3"/>
        <v>0.7</v>
      </c>
      <c r="I64" s="18"/>
    </row>
    <row r="65" spans="2:19">
      <c r="B65" s="7" t="s">
        <v>3</v>
      </c>
      <c r="C65" s="141" t="s">
        <v>93</v>
      </c>
      <c r="D65" s="141"/>
      <c r="E65" s="141"/>
      <c r="F65" s="141"/>
      <c r="G65" s="31">
        <v>0.02</v>
      </c>
      <c r="H65" s="43">
        <f t="shared" si="3"/>
        <v>42.08</v>
      </c>
      <c r="I65" s="18"/>
      <c r="O65" s="35"/>
      <c r="S65" s="36"/>
    </row>
    <row r="66" spans="2:19">
      <c r="B66" s="7" t="s">
        <v>4</v>
      </c>
      <c r="C66" s="100" t="s">
        <v>87</v>
      </c>
      <c r="D66" s="101"/>
      <c r="E66" s="101"/>
      <c r="F66" s="102"/>
      <c r="G66" s="31">
        <v>1.9400000000000001E-2</v>
      </c>
      <c r="H66" s="43">
        <f t="shared" si="3"/>
        <v>40.81</v>
      </c>
      <c r="I66" s="18"/>
    </row>
    <row r="67" spans="2:19">
      <c r="B67" s="7" t="s">
        <v>5</v>
      </c>
      <c r="C67" s="105" t="s">
        <v>53</v>
      </c>
      <c r="D67" s="105"/>
      <c r="E67" s="105"/>
      <c r="F67" s="105"/>
      <c r="G67" s="31">
        <f>ROUND(G45*G66,6)</f>
        <v>2.9680000000000002E-3</v>
      </c>
      <c r="H67" s="43">
        <f t="shared" si="3"/>
        <v>6.24</v>
      </c>
      <c r="I67" s="18"/>
    </row>
    <row r="68" spans="2:19">
      <c r="B68" s="7" t="s">
        <v>15</v>
      </c>
      <c r="C68" s="141" t="s">
        <v>94</v>
      </c>
      <c r="D68" s="141"/>
      <c r="E68" s="141"/>
      <c r="F68" s="141"/>
      <c r="G68" s="31">
        <v>0.02</v>
      </c>
      <c r="H68" s="43">
        <f t="shared" si="3"/>
        <v>42.08</v>
      </c>
      <c r="I68" s="18"/>
      <c r="M68" s="37"/>
    </row>
    <row r="69" spans="2:19" ht="15" thickBot="1">
      <c r="B69" s="120" t="s">
        <v>40</v>
      </c>
      <c r="C69" s="121"/>
      <c r="D69" s="121"/>
      <c r="E69" s="121"/>
      <c r="F69" s="121"/>
      <c r="G69" s="29">
        <f>SUM(G63:G68)</f>
        <v>6.6904000000000005E-2</v>
      </c>
      <c r="H69" s="21">
        <f>SUM(H63:H68)</f>
        <v>140.74</v>
      </c>
      <c r="I69" s="22"/>
    </row>
    <row r="70" spans="2:19" ht="9.75" customHeight="1" thickBot="1">
      <c r="B70" s="8"/>
      <c r="C70" s="8"/>
      <c r="D70" s="8"/>
      <c r="E70" s="8"/>
      <c r="F70" s="8"/>
      <c r="G70" s="30"/>
      <c r="H70" s="20"/>
      <c r="I70" s="24"/>
    </row>
    <row r="71" spans="2:19">
      <c r="B71" s="136" t="s">
        <v>54</v>
      </c>
      <c r="C71" s="137"/>
      <c r="D71" s="137"/>
      <c r="E71" s="137"/>
      <c r="F71" s="137"/>
      <c r="G71" s="137"/>
      <c r="H71" s="138"/>
      <c r="I71" s="8"/>
    </row>
    <row r="72" spans="2:19">
      <c r="B72" s="13" t="s">
        <v>55</v>
      </c>
      <c r="C72" s="122" t="s">
        <v>56</v>
      </c>
      <c r="D72" s="122"/>
      <c r="E72" s="122"/>
      <c r="F72" s="122"/>
      <c r="G72" s="25" t="s">
        <v>51</v>
      </c>
      <c r="H72" s="26" t="s">
        <v>13</v>
      </c>
      <c r="I72" s="18"/>
    </row>
    <row r="73" spans="2:19">
      <c r="B73" s="7" t="s">
        <v>1</v>
      </c>
      <c r="C73" s="141" t="s">
        <v>101</v>
      </c>
      <c r="D73" s="141"/>
      <c r="E73" s="141"/>
      <c r="F73" s="141"/>
      <c r="G73" s="31">
        <v>8.3299999999999999E-2</v>
      </c>
      <c r="H73" s="43">
        <f t="shared" ref="H73:H78" si="4">TRUNC(G73*H$15,2)</f>
        <v>175.27</v>
      </c>
      <c r="I73" s="18"/>
    </row>
    <row r="74" spans="2:19">
      <c r="B74" s="7" t="s">
        <v>2</v>
      </c>
      <c r="C74" s="105" t="s">
        <v>89</v>
      </c>
      <c r="D74" s="105"/>
      <c r="E74" s="105"/>
      <c r="F74" s="105"/>
      <c r="G74" s="31">
        <v>1.3899999999999999E-2</v>
      </c>
      <c r="H74" s="43">
        <f t="shared" si="4"/>
        <v>29.24</v>
      </c>
      <c r="I74" s="18"/>
    </row>
    <row r="75" spans="2:19">
      <c r="B75" s="7" t="s">
        <v>3</v>
      </c>
      <c r="C75" s="105" t="s">
        <v>91</v>
      </c>
      <c r="D75" s="105"/>
      <c r="E75" s="105"/>
      <c r="F75" s="105"/>
      <c r="G75" s="31">
        <v>2.1000000000000001E-4</v>
      </c>
      <c r="H75" s="43">
        <f t="shared" si="4"/>
        <v>0.44</v>
      </c>
      <c r="I75" s="18"/>
    </row>
    <row r="76" spans="2:19">
      <c r="B76" s="7" t="s">
        <v>4</v>
      </c>
      <c r="C76" s="105" t="s">
        <v>90</v>
      </c>
      <c r="D76" s="105"/>
      <c r="E76" s="105"/>
      <c r="F76" s="105"/>
      <c r="G76" s="31">
        <v>2.8E-3</v>
      </c>
      <c r="H76" s="43">
        <f t="shared" si="4"/>
        <v>5.89</v>
      </c>
      <c r="I76" s="18"/>
    </row>
    <row r="77" spans="2:19">
      <c r="B77" s="7" t="s">
        <v>5</v>
      </c>
      <c r="C77" s="149" t="s">
        <v>92</v>
      </c>
      <c r="D77" s="149"/>
      <c r="E77" s="149"/>
      <c r="F77" s="149"/>
      <c r="G77" s="31">
        <v>2.9999999999999997E-4</v>
      </c>
      <c r="H77" s="43">
        <f t="shared" si="4"/>
        <v>0.63</v>
      </c>
      <c r="I77" s="18"/>
    </row>
    <row r="78" spans="2:19">
      <c r="B78" s="7" t="s">
        <v>15</v>
      </c>
      <c r="C78" s="105" t="s">
        <v>23</v>
      </c>
      <c r="D78" s="105"/>
      <c r="E78" s="105"/>
      <c r="F78" s="105"/>
      <c r="G78" s="31">
        <v>0</v>
      </c>
      <c r="H78" s="43">
        <f t="shared" si="4"/>
        <v>0</v>
      </c>
      <c r="I78" s="18"/>
    </row>
    <row r="79" spans="2:19">
      <c r="B79" s="103" t="s">
        <v>57</v>
      </c>
      <c r="C79" s="104"/>
      <c r="D79" s="104"/>
      <c r="E79" s="104"/>
      <c r="F79" s="104"/>
      <c r="G79" s="31">
        <f>SUM(G73:G78)</f>
        <v>0.10050999999999999</v>
      </c>
      <c r="H79" s="23">
        <f>SUM(H73:H78)</f>
        <v>211.47</v>
      </c>
      <c r="I79" s="18"/>
    </row>
    <row r="80" spans="2:19">
      <c r="B80" s="7" t="s">
        <v>36</v>
      </c>
      <c r="C80" s="105" t="s">
        <v>58</v>
      </c>
      <c r="D80" s="105"/>
      <c r="E80" s="105"/>
      <c r="F80" s="105"/>
      <c r="G80" s="31">
        <f>G45*G79</f>
        <v>1.5378030000000001E-2</v>
      </c>
      <c r="H80" s="43">
        <f>TRUNC(G80*H$15,2)</f>
        <v>32.35</v>
      </c>
      <c r="I80" s="20"/>
    </row>
    <row r="81" spans="2:16" ht="15" thickBot="1">
      <c r="B81" s="120" t="s">
        <v>40</v>
      </c>
      <c r="C81" s="121"/>
      <c r="D81" s="121"/>
      <c r="E81" s="121"/>
      <c r="F81" s="121"/>
      <c r="G81" s="29">
        <f>G79+G80</f>
        <v>0.11588802999999999</v>
      </c>
      <c r="H81" s="21">
        <f>H79+H80</f>
        <v>243.82</v>
      </c>
      <c r="I81" s="22"/>
    </row>
    <row r="82" spans="2:16" ht="9.75" customHeight="1" thickBot="1">
      <c r="B82" s="8"/>
      <c r="C82" s="8"/>
      <c r="D82" s="8"/>
      <c r="E82" s="8"/>
      <c r="F82" s="8"/>
      <c r="G82" s="30"/>
      <c r="H82" s="20"/>
      <c r="I82" s="24"/>
    </row>
    <row r="83" spans="2:16">
      <c r="B83" s="136" t="s">
        <v>59</v>
      </c>
      <c r="C83" s="137"/>
      <c r="D83" s="137"/>
      <c r="E83" s="137"/>
      <c r="F83" s="137"/>
      <c r="G83" s="137"/>
      <c r="H83" s="138"/>
      <c r="I83" s="8"/>
    </row>
    <row r="84" spans="2:16">
      <c r="B84" s="13">
        <v>4</v>
      </c>
      <c r="C84" s="122" t="s">
        <v>60</v>
      </c>
      <c r="D84" s="122"/>
      <c r="E84" s="122"/>
      <c r="F84" s="122"/>
      <c r="G84" s="25" t="s">
        <v>51</v>
      </c>
      <c r="H84" s="26" t="s">
        <v>13</v>
      </c>
      <c r="I84" s="18"/>
    </row>
    <row r="85" spans="2:16">
      <c r="B85" s="7" t="s">
        <v>27</v>
      </c>
      <c r="C85" s="105" t="s">
        <v>28</v>
      </c>
      <c r="D85" s="105"/>
      <c r="E85" s="105"/>
      <c r="F85" s="105"/>
      <c r="G85" s="31">
        <f>G45</f>
        <v>0.15300000000000002</v>
      </c>
      <c r="H85" s="43">
        <f>H45</f>
        <v>321.90000000000003</v>
      </c>
      <c r="I85" s="18"/>
    </row>
    <row r="86" spans="2:16">
      <c r="B86" s="7" t="s">
        <v>41</v>
      </c>
      <c r="C86" s="105" t="s">
        <v>103</v>
      </c>
      <c r="D86" s="105"/>
      <c r="E86" s="105"/>
      <c r="F86" s="105"/>
      <c r="G86" s="31">
        <f>G53</f>
        <v>0.12813289</v>
      </c>
      <c r="H86" s="43">
        <f>H53</f>
        <v>269.59000000000003</v>
      </c>
      <c r="I86" s="18"/>
    </row>
    <row r="87" spans="2:16">
      <c r="B87" s="7" t="s">
        <v>45</v>
      </c>
      <c r="C87" s="105" t="s">
        <v>46</v>
      </c>
      <c r="D87" s="105"/>
      <c r="E87" s="105"/>
      <c r="F87" s="105"/>
      <c r="G87" s="31">
        <f>G59</f>
        <v>3.4599999999999995E-4</v>
      </c>
      <c r="H87" s="43">
        <f>H59</f>
        <v>0.72</v>
      </c>
      <c r="I87" s="18"/>
    </row>
    <row r="88" spans="2:16">
      <c r="B88" s="7" t="s">
        <v>49</v>
      </c>
      <c r="C88" s="105" t="s">
        <v>61</v>
      </c>
      <c r="D88" s="105"/>
      <c r="E88" s="105"/>
      <c r="F88" s="105"/>
      <c r="G88" s="31">
        <f>G69</f>
        <v>6.6904000000000005E-2</v>
      </c>
      <c r="H88" s="43">
        <f>H69</f>
        <v>140.74</v>
      </c>
      <c r="I88" s="18"/>
    </row>
    <row r="89" spans="2:16">
      <c r="B89" s="7" t="s">
        <v>55</v>
      </c>
      <c r="C89" s="105" t="s">
        <v>62</v>
      </c>
      <c r="D89" s="105"/>
      <c r="E89" s="105"/>
      <c r="F89" s="105"/>
      <c r="G89" s="31">
        <f>G81</f>
        <v>0.11588802999999999</v>
      </c>
      <c r="H89" s="43">
        <f>H81</f>
        <v>243.82</v>
      </c>
      <c r="I89" s="18"/>
    </row>
    <row r="90" spans="2:16" ht="15" thickBot="1">
      <c r="B90" s="120" t="s">
        <v>40</v>
      </c>
      <c r="C90" s="121"/>
      <c r="D90" s="121"/>
      <c r="E90" s="121"/>
      <c r="F90" s="121"/>
      <c r="G90" s="29">
        <f>SUM(G85:G89)</f>
        <v>0.46427092000000003</v>
      </c>
      <c r="H90" s="21">
        <f>SUM(H85:H89)</f>
        <v>976.77</v>
      </c>
      <c r="I90" s="20"/>
    </row>
    <row r="91" spans="2:16" ht="9.75" customHeight="1" thickBot="1">
      <c r="B91" s="8"/>
      <c r="C91" s="8"/>
      <c r="D91" s="8"/>
      <c r="E91" s="8"/>
      <c r="F91" s="8"/>
      <c r="G91" s="30"/>
      <c r="H91" s="20"/>
      <c r="I91" s="4"/>
    </row>
    <row r="92" spans="2:16" ht="15" thickBot="1">
      <c r="B92" s="133" t="s">
        <v>63</v>
      </c>
      <c r="C92" s="134"/>
      <c r="D92" s="134"/>
      <c r="E92" s="134"/>
      <c r="F92" s="134"/>
      <c r="G92" s="134"/>
      <c r="H92" s="135"/>
      <c r="I92" s="20"/>
    </row>
    <row r="93" spans="2:16" ht="9.75" customHeight="1" thickBot="1">
      <c r="B93" s="8"/>
      <c r="C93" s="8"/>
      <c r="D93" s="8"/>
      <c r="E93" s="8"/>
      <c r="F93" s="8"/>
      <c r="G93" s="30"/>
      <c r="H93" s="20"/>
      <c r="I93" s="24"/>
    </row>
    <row r="94" spans="2:16">
      <c r="B94" s="136" t="s">
        <v>64</v>
      </c>
      <c r="C94" s="137"/>
      <c r="D94" s="137"/>
      <c r="E94" s="137"/>
      <c r="F94" s="137"/>
      <c r="G94" s="137"/>
      <c r="H94" s="138"/>
      <c r="I94" s="8"/>
    </row>
    <row r="95" spans="2:16">
      <c r="B95" s="13">
        <v>5</v>
      </c>
      <c r="C95" s="122" t="s">
        <v>65</v>
      </c>
      <c r="D95" s="122"/>
      <c r="E95" s="122"/>
      <c r="F95" s="122"/>
      <c r="G95" s="25" t="s">
        <v>51</v>
      </c>
      <c r="H95" s="26" t="s">
        <v>13</v>
      </c>
      <c r="I95" s="38"/>
    </row>
    <row r="96" spans="2:16">
      <c r="B96" s="7" t="s">
        <v>1</v>
      </c>
      <c r="C96" s="105" t="s">
        <v>66</v>
      </c>
      <c r="D96" s="105"/>
      <c r="E96" s="105"/>
      <c r="F96" s="105"/>
      <c r="G96" s="31">
        <v>1.4999999999999999E-2</v>
      </c>
      <c r="H96" s="43">
        <f>TRUNC((G96*H111),2)</f>
        <v>64.03</v>
      </c>
      <c r="I96" s="18"/>
      <c r="P96" s="39"/>
    </row>
    <row r="97" spans="2:13">
      <c r="B97" s="7" t="s">
        <v>2</v>
      </c>
      <c r="C97" s="105" t="s">
        <v>67</v>
      </c>
      <c r="D97" s="105"/>
      <c r="E97" s="105"/>
      <c r="F97" s="105"/>
      <c r="G97" s="31">
        <v>0.02</v>
      </c>
      <c r="H97" s="43">
        <f>TRUNC(G97*H111,2)</f>
        <v>85.37</v>
      </c>
      <c r="I97" s="18"/>
    </row>
    <row r="98" spans="2:13">
      <c r="B98" s="50" t="s">
        <v>3</v>
      </c>
      <c r="C98" s="162" t="s">
        <v>95</v>
      </c>
      <c r="D98" s="162"/>
      <c r="E98" s="162"/>
      <c r="F98" s="162"/>
      <c r="G98" s="51"/>
      <c r="H98" s="52"/>
      <c r="I98" s="18"/>
    </row>
    <row r="99" spans="2:13">
      <c r="B99" s="146" t="s">
        <v>68</v>
      </c>
      <c r="C99" s="147"/>
      <c r="D99" s="148" t="s">
        <v>96</v>
      </c>
      <c r="E99" s="148"/>
      <c r="F99" s="148"/>
      <c r="G99" s="31">
        <v>0.03</v>
      </c>
      <c r="H99" s="54">
        <f>(H$113*G99)</f>
        <v>150.02818336162989</v>
      </c>
      <c r="I99" s="18"/>
    </row>
    <row r="100" spans="2:13">
      <c r="B100" s="146" t="s">
        <v>69</v>
      </c>
      <c r="C100" s="147"/>
      <c r="D100" s="148" t="s">
        <v>97</v>
      </c>
      <c r="E100" s="148"/>
      <c r="F100" s="148"/>
      <c r="G100" s="31">
        <v>6.4999999999999997E-3</v>
      </c>
      <c r="H100" s="54">
        <f>(H$113*G100)</f>
        <v>32.506106395019806</v>
      </c>
      <c r="I100" s="18"/>
    </row>
    <row r="101" spans="2:13">
      <c r="B101" s="146" t="s">
        <v>70</v>
      </c>
      <c r="C101" s="147"/>
      <c r="D101" s="148" t="s">
        <v>71</v>
      </c>
      <c r="E101" s="148"/>
      <c r="F101" s="148"/>
      <c r="G101" s="31">
        <v>0.05</v>
      </c>
      <c r="H101" s="54">
        <f>(H$113*G101)</f>
        <v>250.04697226938316</v>
      </c>
      <c r="I101" s="18"/>
    </row>
    <row r="102" spans="2:13">
      <c r="B102" s="157" t="s">
        <v>72</v>
      </c>
      <c r="C102" s="158"/>
      <c r="D102" s="159" t="s">
        <v>131</v>
      </c>
      <c r="E102" s="159"/>
      <c r="F102" s="159"/>
      <c r="G102" s="88">
        <v>0.03</v>
      </c>
      <c r="H102" s="89">
        <f>(H$113*G102)</f>
        <v>150.02818336162989</v>
      </c>
      <c r="I102" s="20"/>
    </row>
    <row r="103" spans="2:13" ht="15" thickBot="1">
      <c r="B103" s="144" t="s">
        <v>40</v>
      </c>
      <c r="C103" s="145"/>
      <c r="D103" s="145"/>
      <c r="E103" s="145"/>
      <c r="F103" s="145"/>
      <c r="G103" s="145"/>
      <c r="H103" s="53">
        <f>H96+H97+H99+H100+H101+H102</f>
        <v>732.00944538766271</v>
      </c>
      <c r="I103" s="22"/>
    </row>
    <row r="104" spans="2:13" ht="9.75" customHeight="1" thickBot="1">
      <c r="B104" s="32"/>
      <c r="C104" s="32"/>
      <c r="D104" s="32"/>
      <c r="E104" s="32"/>
      <c r="F104" s="32"/>
      <c r="G104" s="32"/>
      <c r="H104" s="32"/>
      <c r="I104" s="4"/>
    </row>
    <row r="105" spans="2:13" ht="15" thickBot="1">
      <c r="B105" s="152" t="s">
        <v>73</v>
      </c>
      <c r="C105" s="153"/>
      <c r="D105" s="153"/>
      <c r="E105" s="153"/>
      <c r="F105" s="153"/>
      <c r="G105" s="153"/>
      <c r="H105" s="154"/>
      <c r="I105" s="8"/>
    </row>
    <row r="106" spans="2:13">
      <c r="B106" s="155" t="s">
        <v>74</v>
      </c>
      <c r="C106" s="125"/>
      <c r="D106" s="125"/>
      <c r="E106" s="125"/>
      <c r="F106" s="125"/>
      <c r="G106" s="125"/>
      <c r="H106" s="14" t="s">
        <v>13</v>
      </c>
      <c r="I106" s="18"/>
    </row>
    <row r="107" spans="2:13">
      <c r="B107" s="7" t="s">
        <v>1</v>
      </c>
      <c r="C107" s="126" t="s">
        <v>75</v>
      </c>
      <c r="D107" s="127"/>
      <c r="E107" s="127"/>
      <c r="F107" s="127"/>
      <c r="G107" s="127"/>
      <c r="H107" s="43">
        <f>H15</f>
        <v>2104.1</v>
      </c>
      <c r="I107" s="18"/>
    </row>
    <row r="108" spans="2:13">
      <c r="B108" s="7" t="s">
        <v>2</v>
      </c>
      <c r="C108" s="126" t="s">
        <v>76</v>
      </c>
      <c r="D108" s="127"/>
      <c r="E108" s="127"/>
      <c r="F108" s="127"/>
      <c r="G108" s="127"/>
      <c r="H108" s="43">
        <f>H23</f>
        <v>988.06000000000006</v>
      </c>
      <c r="I108" s="18"/>
    </row>
    <row r="109" spans="2:13">
      <c r="B109" s="7" t="s">
        <v>3</v>
      </c>
      <c r="C109" s="126" t="s">
        <v>77</v>
      </c>
      <c r="D109" s="127"/>
      <c r="E109" s="127"/>
      <c r="F109" s="127"/>
      <c r="G109" s="127"/>
      <c r="H109" s="43">
        <f>H31</f>
        <v>200</v>
      </c>
      <c r="I109" s="18"/>
    </row>
    <row r="110" spans="2:13">
      <c r="B110" s="7" t="s">
        <v>4</v>
      </c>
      <c r="C110" s="126" t="s">
        <v>60</v>
      </c>
      <c r="D110" s="127"/>
      <c r="E110" s="127"/>
      <c r="F110" s="127"/>
      <c r="G110" s="127"/>
      <c r="H110" s="43">
        <f>H90</f>
        <v>976.77</v>
      </c>
      <c r="I110" s="20"/>
    </row>
    <row r="111" spans="2:13">
      <c r="B111" s="160" t="s">
        <v>78</v>
      </c>
      <c r="C111" s="161"/>
      <c r="D111" s="161"/>
      <c r="E111" s="161"/>
      <c r="F111" s="161"/>
      <c r="G111" s="161"/>
      <c r="H111" s="44">
        <f>SUM(H107:H110)</f>
        <v>4268.93</v>
      </c>
      <c r="I111" s="18"/>
    </row>
    <row r="112" spans="2:13" s="40" customFormat="1">
      <c r="B112" s="7" t="s">
        <v>5</v>
      </c>
      <c r="C112" s="126" t="s">
        <v>79</v>
      </c>
      <c r="D112" s="127"/>
      <c r="E112" s="127"/>
      <c r="F112" s="127"/>
      <c r="G112" s="127"/>
      <c r="H112" s="43">
        <f>H103</f>
        <v>732.00944538766271</v>
      </c>
      <c r="I112" s="20"/>
      <c r="M112" s="41"/>
    </row>
    <row r="113" spans="2:9" ht="15" thickBot="1">
      <c r="B113" s="128" t="s">
        <v>80</v>
      </c>
      <c r="C113" s="129"/>
      <c r="D113" s="129"/>
      <c r="E113" s="129"/>
      <c r="F113" s="129"/>
      <c r="G113" s="129"/>
      <c r="H113" s="45">
        <f>(H111+H96+H97)/(1-SUM(G99:G102))</f>
        <v>5000.939445387663</v>
      </c>
      <c r="I113" s="20"/>
    </row>
    <row r="114" spans="2:9" ht="9.75" customHeight="1">
      <c r="B114" s="8"/>
      <c r="C114" s="8"/>
      <c r="D114" s="8"/>
      <c r="E114" s="8"/>
      <c r="F114" s="8"/>
      <c r="G114" s="8"/>
      <c r="H114" s="20"/>
      <c r="I114" s="4"/>
    </row>
    <row r="115" spans="2:9" ht="9.75" customHeight="1" thickBot="1">
      <c r="I115" s="4"/>
    </row>
    <row r="116" spans="2:9" ht="15" thickBot="1">
      <c r="B116" s="152" t="s">
        <v>81</v>
      </c>
      <c r="C116" s="153"/>
      <c r="D116" s="153"/>
      <c r="E116" s="153"/>
      <c r="F116" s="153"/>
      <c r="G116" s="153"/>
      <c r="H116" s="154"/>
      <c r="I116" s="8"/>
    </row>
    <row r="117" spans="2:9">
      <c r="B117" s="155" t="s">
        <v>82</v>
      </c>
      <c r="C117" s="125"/>
      <c r="D117" s="125"/>
      <c r="E117" s="125"/>
      <c r="F117" s="125"/>
      <c r="G117" s="125"/>
      <c r="H117" s="14" t="s">
        <v>13</v>
      </c>
      <c r="I117" s="18"/>
    </row>
    <row r="118" spans="2:9">
      <c r="B118" s="7" t="s">
        <v>1</v>
      </c>
      <c r="C118" s="126" t="s">
        <v>83</v>
      </c>
      <c r="D118" s="127"/>
      <c r="E118" s="127"/>
      <c r="F118" s="127"/>
      <c r="G118" s="127"/>
      <c r="H118" s="23">
        <f>H113</f>
        <v>5000.939445387663</v>
      </c>
      <c r="I118" s="18"/>
    </row>
    <row r="119" spans="2:9">
      <c r="B119" s="7" t="s">
        <v>2</v>
      </c>
      <c r="C119" s="126" t="s">
        <v>104</v>
      </c>
      <c r="D119" s="127"/>
      <c r="E119" s="127"/>
      <c r="F119" s="127"/>
      <c r="G119" s="156"/>
      <c r="H119" s="55">
        <v>12</v>
      </c>
      <c r="I119" s="18"/>
    </row>
    <row r="120" spans="2:9">
      <c r="B120" s="7" t="s">
        <v>3</v>
      </c>
      <c r="C120" s="126" t="s">
        <v>84</v>
      </c>
      <c r="D120" s="127"/>
      <c r="E120" s="127"/>
      <c r="F120" s="127"/>
      <c r="G120" s="127"/>
      <c r="H120" s="23">
        <f>TRUNC(H118*H119,2)</f>
        <v>60011.27</v>
      </c>
      <c r="I120" s="18"/>
    </row>
    <row r="121" spans="2:9" ht="16.2" thickBot="1">
      <c r="B121" s="11" t="s">
        <v>4</v>
      </c>
      <c r="C121" s="150" t="s">
        <v>105</v>
      </c>
      <c r="D121" s="151"/>
      <c r="E121" s="151"/>
      <c r="F121" s="151"/>
      <c r="G121" s="151"/>
      <c r="H121" s="56">
        <f>H120*12</f>
        <v>720135.24</v>
      </c>
    </row>
    <row r="122" spans="2:9">
      <c r="I122" s="42"/>
    </row>
  </sheetData>
  <mergeCells count="116">
    <mergeCell ref="C72:F72"/>
    <mergeCell ref="C73:F73"/>
    <mergeCell ref="B69:F69"/>
    <mergeCell ref="B71:H71"/>
    <mergeCell ref="C74:F74"/>
    <mergeCell ref="C75:F75"/>
    <mergeCell ref="B99:C99"/>
    <mergeCell ref="C98:F98"/>
    <mergeCell ref="C97:F97"/>
    <mergeCell ref="C96:F96"/>
    <mergeCell ref="B90:F90"/>
    <mergeCell ref="B92:H92"/>
    <mergeCell ref="B94:H94"/>
    <mergeCell ref="C95:F95"/>
    <mergeCell ref="C89:F89"/>
    <mergeCell ref="C68:F68"/>
    <mergeCell ref="C66:F66"/>
    <mergeCell ref="C67:F67"/>
    <mergeCell ref="C64:F64"/>
    <mergeCell ref="C120:G120"/>
    <mergeCell ref="C121:G121"/>
    <mergeCell ref="B116:H116"/>
    <mergeCell ref="B117:G117"/>
    <mergeCell ref="C118:G118"/>
    <mergeCell ref="C112:G112"/>
    <mergeCell ref="B113:G113"/>
    <mergeCell ref="C119:G119"/>
    <mergeCell ref="B100:C100"/>
    <mergeCell ref="B102:C102"/>
    <mergeCell ref="D99:F99"/>
    <mergeCell ref="D100:F100"/>
    <mergeCell ref="D102:F102"/>
    <mergeCell ref="C109:G109"/>
    <mergeCell ref="C110:G110"/>
    <mergeCell ref="B111:G111"/>
    <mergeCell ref="B105:H105"/>
    <mergeCell ref="B106:G106"/>
    <mergeCell ref="C107:G107"/>
    <mergeCell ref="C108:G108"/>
    <mergeCell ref="B103:G103"/>
    <mergeCell ref="B101:C101"/>
    <mergeCell ref="D101:F101"/>
    <mergeCell ref="C84:F84"/>
    <mergeCell ref="C80:F80"/>
    <mergeCell ref="B81:F81"/>
    <mergeCell ref="C78:F78"/>
    <mergeCell ref="B79:F79"/>
    <mergeCell ref="C76:F76"/>
    <mergeCell ref="C77:F77"/>
    <mergeCell ref="C87:F87"/>
    <mergeCell ref="C88:F88"/>
    <mergeCell ref="C85:F85"/>
    <mergeCell ref="C86:F86"/>
    <mergeCell ref="B83:H83"/>
    <mergeCell ref="C65:F65"/>
    <mergeCell ref="C62:F62"/>
    <mergeCell ref="C63:F63"/>
    <mergeCell ref="B59:F59"/>
    <mergeCell ref="B60:H60"/>
    <mergeCell ref="B61:H61"/>
    <mergeCell ref="C57:F57"/>
    <mergeCell ref="C58:F58"/>
    <mergeCell ref="B53:F53"/>
    <mergeCell ref="B55:H55"/>
    <mergeCell ref="C56:F56"/>
    <mergeCell ref="C49:F49"/>
    <mergeCell ref="C52:F52"/>
    <mergeCell ref="B45:F45"/>
    <mergeCell ref="B47:H47"/>
    <mergeCell ref="C48:F48"/>
    <mergeCell ref="C43:F43"/>
    <mergeCell ref="C44:F44"/>
    <mergeCell ref="C41:F41"/>
    <mergeCell ref="C42:F42"/>
    <mergeCell ref="C40:F40"/>
    <mergeCell ref="C37:F37"/>
    <mergeCell ref="C38:F38"/>
    <mergeCell ref="B33:H33"/>
    <mergeCell ref="B35:H35"/>
    <mergeCell ref="C36:F36"/>
    <mergeCell ref="C29:G29"/>
    <mergeCell ref="C30:G30"/>
    <mergeCell ref="B31:G31"/>
    <mergeCell ref="B25:H25"/>
    <mergeCell ref="C26:G26"/>
    <mergeCell ref="C27:G27"/>
    <mergeCell ref="C28:G28"/>
    <mergeCell ref="B23:G23"/>
    <mergeCell ref="C21:G21"/>
    <mergeCell ref="C22:G22"/>
    <mergeCell ref="C39:F39"/>
    <mergeCell ref="C13:G13"/>
    <mergeCell ref="B1:H1"/>
    <mergeCell ref="B2:F2"/>
    <mergeCell ref="G2:H2"/>
    <mergeCell ref="C50:F50"/>
    <mergeCell ref="B51:F51"/>
    <mergeCell ref="C5:F5"/>
    <mergeCell ref="G5:H5"/>
    <mergeCell ref="C6:F6"/>
    <mergeCell ref="G6:H6"/>
    <mergeCell ref="C7:F7"/>
    <mergeCell ref="G7:H7"/>
    <mergeCell ref="B3:H3"/>
    <mergeCell ref="C4:F4"/>
    <mergeCell ref="G4:H4"/>
    <mergeCell ref="B17:H17"/>
    <mergeCell ref="C18:G18"/>
    <mergeCell ref="C19:G19"/>
    <mergeCell ref="C20:G20"/>
    <mergeCell ref="B15:G15"/>
    <mergeCell ref="C12:G12"/>
    <mergeCell ref="C14:G14"/>
    <mergeCell ref="B9:H9"/>
    <mergeCell ref="C10:G10"/>
    <mergeCell ref="C11:G11"/>
  </mergeCells>
  <pageMargins left="0.51181102362204722" right="0.51181102362204722" top="0.98425196850393704" bottom="0.98425196850393704" header="0" footer="0"/>
  <pageSetup orientation="portrait" r:id="rId1"/>
  <headerFooter>
    <oddHeader>&amp;C&amp;G</oddHeader>
    <oddFooter>&amp;CIMPERATRIZ TELE SERVIÇOS LTDA – CNPJ 16.853.728/0001-04
Rua: Mansur Elias, n. 50 - Centro - Santo Amaro da Imperatriz – SC 
CEP: 88140-000 - Telefone (48) 3245-2400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22655-D398-4960-AC6E-C866EC9650EA}">
  <dimension ref="B1:X122"/>
  <sheetViews>
    <sheetView topLeftCell="A106" zoomScaleNormal="100" workbookViewId="0">
      <selection activeCell="B1" sqref="B1:H122"/>
    </sheetView>
  </sheetViews>
  <sheetFormatPr defaultColWidth="9.109375" defaultRowHeight="14.4"/>
  <cols>
    <col min="1" max="1" width="2" style="1" customWidth="1"/>
    <col min="2" max="2" width="5.33203125" style="1" customWidth="1"/>
    <col min="3" max="3" width="3.88671875" style="1" customWidth="1"/>
    <col min="4" max="6" width="18.5546875" style="1" customWidth="1"/>
    <col min="7" max="7" width="11.44140625" style="1" customWidth="1"/>
    <col min="8" max="8" width="16.44140625" style="1" customWidth="1"/>
    <col min="9" max="9" width="2.33203125" style="6" customWidth="1"/>
    <col min="10" max="12" width="4.88671875" style="1" customWidth="1"/>
    <col min="13" max="13" width="11.44140625" style="3" bestFit="1" customWidth="1"/>
    <col min="14" max="14" width="3.88671875" style="1" customWidth="1"/>
    <col min="15" max="15" width="4.44140625" style="1" bestFit="1" customWidth="1"/>
    <col min="16" max="16" width="11" style="1" bestFit="1" customWidth="1"/>
    <col min="17" max="17" width="5" style="1" bestFit="1" customWidth="1"/>
    <col min="18" max="18" width="4.44140625" style="1" bestFit="1" customWidth="1"/>
    <col min="19" max="19" width="12.44140625" style="1" bestFit="1" customWidth="1"/>
    <col min="20" max="23" width="3.88671875" style="1" customWidth="1"/>
    <col min="24" max="1011" width="9.6640625" style="1" customWidth="1"/>
    <col min="1012" max="16384" width="9.109375" style="1"/>
  </cols>
  <sheetData>
    <row r="1" spans="2:13" ht="15" thickBot="1">
      <c r="B1" s="96" t="s">
        <v>0</v>
      </c>
      <c r="C1" s="97"/>
      <c r="D1" s="97"/>
      <c r="E1" s="97"/>
      <c r="F1" s="97"/>
      <c r="G1" s="97"/>
      <c r="H1" s="98"/>
      <c r="I1" s="4"/>
    </row>
    <row r="2" spans="2:13" ht="18.600000000000001" customHeight="1" thickBot="1">
      <c r="B2" s="99"/>
      <c r="C2" s="99"/>
      <c r="D2" s="99"/>
      <c r="E2" s="99"/>
      <c r="F2" s="99"/>
      <c r="G2" s="99"/>
      <c r="H2" s="99"/>
      <c r="I2" s="58"/>
      <c r="M2" s="5"/>
    </row>
    <row r="3" spans="2:13" ht="15" thickBot="1">
      <c r="B3" s="113" t="s">
        <v>6</v>
      </c>
      <c r="C3" s="114"/>
      <c r="D3" s="114"/>
      <c r="E3" s="114"/>
      <c r="F3" s="114"/>
      <c r="G3" s="114"/>
      <c r="H3" s="115"/>
      <c r="I3" s="4"/>
    </row>
    <row r="4" spans="2:13">
      <c r="B4" s="7">
        <v>1</v>
      </c>
      <c r="C4" s="105" t="s">
        <v>7</v>
      </c>
      <c r="D4" s="105"/>
      <c r="E4" s="105"/>
      <c r="F4" s="105"/>
      <c r="G4" s="116" t="s">
        <v>116</v>
      </c>
      <c r="H4" s="117"/>
      <c r="I4" s="8"/>
    </row>
    <row r="5" spans="2:13">
      <c r="B5" s="7">
        <v>2</v>
      </c>
      <c r="C5" s="105" t="s">
        <v>8</v>
      </c>
      <c r="D5" s="105"/>
      <c r="E5" s="105"/>
      <c r="F5" s="105"/>
      <c r="G5" s="106">
        <v>1961.33</v>
      </c>
      <c r="H5" s="107"/>
      <c r="I5" s="9"/>
    </row>
    <row r="6" spans="2:13">
      <c r="B6" s="7">
        <v>3</v>
      </c>
      <c r="C6" s="105" t="s">
        <v>9</v>
      </c>
      <c r="D6" s="105"/>
      <c r="E6" s="105"/>
      <c r="F6" s="105"/>
      <c r="G6" s="108" t="s">
        <v>108</v>
      </c>
      <c r="H6" s="109"/>
      <c r="I6" s="10"/>
    </row>
    <row r="7" spans="2:13" ht="15" thickBot="1">
      <c r="B7" s="11">
        <v>4</v>
      </c>
      <c r="C7" s="110" t="s">
        <v>10</v>
      </c>
      <c r="D7" s="110"/>
      <c r="E7" s="110"/>
      <c r="F7" s="110"/>
      <c r="G7" s="111">
        <v>43831</v>
      </c>
      <c r="H7" s="112"/>
      <c r="I7" s="12"/>
    </row>
    <row r="8" spans="2:13" ht="10.5" customHeight="1" thickBot="1"/>
    <row r="9" spans="2:13" ht="15" thickBot="1">
      <c r="B9" s="113" t="s">
        <v>11</v>
      </c>
      <c r="C9" s="114"/>
      <c r="D9" s="114"/>
      <c r="E9" s="114"/>
      <c r="F9" s="114"/>
      <c r="G9" s="114"/>
      <c r="H9" s="115"/>
      <c r="I9" s="4"/>
      <c r="J9" s="3"/>
      <c r="K9" s="3"/>
      <c r="M9" s="1"/>
    </row>
    <row r="10" spans="2:13">
      <c r="B10" s="13">
        <v>1</v>
      </c>
      <c r="C10" s="122" t="s">
        <v>12</v>
      </c>
      <c r="D10" s="122"/>
      <c r="E10" s="122"/>
      <c r="F10" s="122"/>
      <c r="G10" s="122"/>
      <c r="H10" s="14" t="s">
        <v>13</v>
      </c>
      <c r="I10" s="8"/>
      <c r="J10" s="3"/>
      <c r="K10" s="3"/>
      <c r="M10" s="1"/>
    </row>
    <row r="11" spans="2:13">
      <c r="B11" s="7" t="s">
        <v>1</v>
      </c>
      <c r="C11" s="123" t="s">
        <v>14</v>
      </c>
      <c r="D11" s="123"/>
      <c r="E11" s="123"/>
      <c r="F11" s="123"/>
      <c r="G11" s="123"/>
      <c r="H11" s="46">
        <f>G5</f>
        <v>1961.33</v>
      </c>
      <c r="I11" s="15"/>
      <c r="J11" s="3"/>
      <c r="K11" s="3"/>
      <c r="M11" s="1"/>
    </row>
    <row r="12" spans="2:13">
      <c r="B12" s="7" t="s">
        <v>2</v>
      </c>
      <c r="C12" s="105" t="s">
        <v>111</v>
      </c>
      <c r="D12" s="105"/>
      <c r="E12" s="105"/>
      <c r="F12" s="105"/>
      <c r="G12" s="105"/>
      <c r="H12" s="46">
        <f>(((H11/180)*0.2*2*1.428571)*26)</f>
        <v>161.88750698928891</v>
      </c>
      <c r="I12" s="15"/>
      <c r="J12" s="3"/>
      <c r="K12" s="3"/>
      <c r="M12" s="1"/>
    </row>
    <row r="13" spans="2:13">
      <c r="B13" s="7" t="s">
        <v>3</v>
      </c>
      <c r="C13" s="141" t="s">
        <v>129</v>
      </c>
      <c r="D13" s="141"/>
      <c r="E13" s="141"/>
      <c r="F13" s="141"/>
      <c r="G13" s="141"/>
      <c r="H13" s="46">
        <f>TRUNC((H11/180)*2*6*0.91,2)</f>
        <v>118.98</v>
      </c>
      <c r="I13" s="15"/>
      <c r="J13" s="3"/>
      <c r="K13" s="3"/>
      <c r="M13" s="1"/>
    </row>
    <row r="14" spans="2:13">
      <c r="B14" s="7" t="s">
        <v>4</v>
      </c>
      <c r="C14" s="105" t="s">
        <v>128</v>
      </c>
      <c r="D14" s="105"/>
      <c r="E14" s="105"/>
      <c r="F14" s="105"/>
      <c r="G14" s="105"/>
      <c r="H14" s="46">
        <f>TRUNC((SUM(H12:H13))*0.2,2)</f>
        <v>56.17</v>
      </c>
      <c r="I14" s="15"/>
      <c r="J14" s="3"/>
      <c r="K14" s="3"/>
      <c r="M14" s="1"/>
    </row>
    <row r="15" spans="2:13" ht="15" thickBot="1">
      <c r="B15" s="120" t="s">
        <v>16</v>
      </c>
      <c r="C15" s="121"/>
      <c r="D15" s="121"/>
      <c r="E15" s="121"/>
      <c r="F15" s="121"/>
      <c r="G15" s="121"/>
      <c r="H15" s="49">
        <f>SUM(H11:H14)</f>
        <v>2298.3675069892888</v>
      </c>
      <c r="I15" s="17"/>
      <c r="M15" s="1"/>
    </row>
    <row r="16" spans="2:13" ht="9" customHeight="1" thickBot="1"/>
    <row r="17" spans="2:10" ht="15" thickBot="1">
      <c r="B17" s="113" t="s">
        <v>17</v>
      </c>
      <c r="C17" s="114"/>
      <c r="D17" s="114"/>
      <c r="E17" s="114"/>
      <c r="F17" s="114"/>
      <c r="G17" s="114"/>
      <c r="H17" s="115"/>
      <c r="I17" s="4"/>
    </row>
    <row r="18" spans="2:10">
      <c r="B18" s="13">
        <v>2</v>
      </c>
      <c r="C18" s="118" t="s">
        <v>85</v>
      </c>
      <c r="D18" s="118"/>
      <c r="E18" s="118"/>
      <c r="F18" s="118"/>
      <c r="G18" s="118"/>
      <c r="H18" s="14" t="s">
        <v>13</v>
      </c>
      <c r="I18" s="8"/>
    </row>
    <row r="19" spans="2:10">
      <c r="B19" s="7" t="s">
        <v>1</v>
      </c>
      <c r="C19" s="119" t="s">
        <v>86</v>
      </c>
      <c r="D19" s="119"/>
      <c r="E19" s="119"/>
      <c r="F19" s="119"/>
      <c r="G19" s="119"/>
      <c r="H19" s="46">
        <f>TRUNC((26*2*3.75)-(H11*0.06),2)</f>
        <v>77.319999999999993</v>
      </c>
      <c r="I19" s="18"/>
    </row>
    <row r="20" spans="2:10">
      <c r="B20" s="7" t="s">
        <v>2</v>
      </c>
      <c r="C20" s="119" t="s">
        <v>18</v>
      </c>
      <c r="D20" s="119"/>
      <c r="E20" s="119"/>
      <c r="F20" s="119"/>
      <c r="G20" s="119"/>
      <c r="H20" s="46">
        <f>TRUNC((19.85*26),2)</f>
        <v>516.1</v>
      </c>
      <c r="I20" s="18"/>
    </row>
    <row r="21" spans="2:10">
      <c r="B21" s="7" t="s">
        <v>3</v>
      </c>
      <c r="C21" s="130" t="s">
        <v>106</v>
      </c>
      <c r="D21" s="131"/>
      <c r="E21" s="131"/>
      <c r="F21" s="131"/>
      <c r="G21" s="131"/>
      <c r="H21" s="46">
        <v>394.64</v>
      </c>
      <c r="I21" s="18"/>
    </row>
    <row r="22" spans="2:10">
      <c r="B22" s="7" t="s">
        <v>4</v>
      </c>
      <c r="C22" s="126" t="s">
        <v>109</v>
      </c>
      <c r="D22" s="127"/>
      <c r="E22" s="127"/>
      <c r="F22" s="127"/>
      <c r="G22" s="127"/>
      <c r="H22" s="48">
        <v>0</v>
      </c>
      <c r="I22" s="19"/>
    </row>
    <row r="23" spans="2:10" ht="15" thickBot="1">
      <c r="B23" s="128" t="s">
        <v>19</v>
      </c>
      <c r="C23" s="129"/>
      <c r="D23" s="129"/>
      <c r="E23" s="129"/>
      <c r="F23" s="129"/>
      <c r="G23" s="129"/>
      <c r="H23" s="47">
        <f>SUM(H19:H22)</f>
        <v>988.06000000000006</v>
      </c>
      <c r="I23" s="22"/>
    </row>
    <row r="24" spans="2:10" ht="11.25" customHeight="1" thickBot="1">
      <c r="I24" s="4"/>
    </row>
    <row r="25" spans="2:10" ht="15" thickBot="1">
      <c r="B25" s="113" t="s">
        <v>20</v>
      </c>
      <c r="C25" s="114"/>
      <c r="D25" s="114"/>
      <c r="E25" s="114"/>
      <c r="F25" s="114"/>
      <c r="G25" s="114"/>
      <c r="H25" s="115"/>
      <c r="I25" s="8"/>
    </row>
    <row r="26" spans="2:10">
      <c r="B26" s="13">
        <v>3</v>
      </c>
      <c r="C26" s="124" t="s">
        <v>21</v>
      </c>
      <c r="D26" s="125"/>
      <c r="E26" s="125"/>
      <c r="F26" s="125"/>
      <c r="G26" s="125"/>
      <c r="H26" s="14" t="s">
        <v>13</v>
      </c>
      <c r="I26" s="18"/>
    </row>
    <row r="27" spans="2:10">
      <c r="B27" s="7" t="s">
        <v>1</v>
      </c>
      <c r="C27" s="126" t="s">
        <v>22</v>
      </c>
      <c r="D27" s="127"/>
      <c r="E27" s="127"/>
      <c r="F27" s="127"/>
      <c r="G27" s="127"/>
      <c r="H27" s="46">
        <v>0</v>
      </c>
      <c r="I27" s="18"/>
    </row>
    <row r="28" spans="2:10">
      <c r="B28" s="7" t="s">
        <v>2</v>
      </c>
      <c r="C28" s="126" t="s">
        <v>98</v>
      </c>
      <c r="D28" s="127"/>
      <c r="E28" s="127"/>
      <c r="F28" s="127"/>
      <c r="G28" s="127"/>
      <c r="H28" s="46">
        <v>0</v>
      </c>
      <c r="I28" s="18"/>
    </row>
    <row r="29" spans="2:10">
      <c r="B29" s="7" t="s">
        <v>3</v>
      </c>
      <c r="C29" s="139" t="s">
        <v>110</v>
      </c>
      <c r="D29" s="140"/>
      <c r="E29" s="140"/>
      <c r="F29" s="140"/>
      <c r="G29" s="140"/>
      <c r="H29" s="80">
        <v>200</v>
      </c>
      <c r="I29" s="18"/>
      <c r="J29" s="1" t="s">
        <v>126</v>
      </c>
    </row>
    <row r="30" spans="2:10">
      <c r="B30" s="7" t="s">
        <v>4</v>
      </c>
      <c r="C30" s="126" t="s">
        <v>23</v>
      </c>
      <c r="D30" s="127"/>
      <c r="E30" s="127"/>
      <c r="F30" s="127"/>
      <c r="G30" s="127"/>
      <c r="H30" s="46">
        <v>0</v>
      </c>
      <c r="I30" s="20"/>
    </row>
    <row r="31" spans="2:10" ht="15" thickBot="1">
      <c r="B31" s="128" t="s">
        <v>24</v>
      </c>
      <c r="C31" s="129"/>
      <c r="D31" s="129"/>
      <c r="E31" s="129"/>
      <c r="F31" s="129"/>
      <c r="G31" s="129"/>
      <c r="H31" s="47">
        <f>SUM(H27:H30)</f>
        <v>200</v>
      </c>
      <c r="I31" s="22"/>
    </row>
    <row r="32" spans="2:10" ht="15" thickBot="1">
      <c r="B32" s="8"/>
      <c r="C32" s="8"/>
      <c r="D32" s="8"/>
      <c r="E32" s="8"/>
      <c r="F32" s="8"/>
      <c r="G32" s="20"/>
      <c r="H32" s="20"/>
      <c r="I32" s="4"/>
    </row>
    <row r="33" spans="2:24" ht="15" thickBot="1">
      <c r="B33" s="133" t="s">
        <v>25</v>
      </c>
      <c r="C33" s="134"/>
      <c r="D33" s="134"/>
      <c r="E33" s="134"/>
      <c r="F33" s="134"/>
      <c r="G33" s="134"/>
      <c r="H33" s="135"/>
      <c r="I33" s="20"/>
    </row>
    <row r="34" spans="2:24" ht="6.75" customHeight="1" thickBot="1">
      <c r="B34" s="8"/>
      <c r="C34" s="8"/>
      <c r="D34" s="8"/>
      <c r="E34" s="8"/>
      <c r="F34" s="8"/>
      <c r="G34" s="20"/>
      <c r="H34" s="20"/>
      <c r="I34" s="24"/>
    </row>
    <row r="35" spans="2:24">
      <c r="B35" s="136" t="s">
        <v>26</v>
      </c>
      <c r="C35" s="137"/>
      <c r="D35" s="137"/>
      <c r="E35" s="137"/>
      <c r="F35" s="137"/>
      <c r="G35" s="137"/>
      <c r="H35" s="138"/>
      <c r="I35" s="8"/>
    </row>
    <row r="36" spans="2:24">
      <c r="B36" s="13" t="s">
        <v>27</v>
      </c>
      <c r="C36" s="122" t="s">
        <v>28</v>
      </c>
      <c r="D36" s="122"/>
      <c r="E36" s="122"/>
      <c r="F36" s="122"/>
      <c r="G36" s="25" t="s">
        <v>51</v>
      </c>
      <c r="H36" s="59" t="s">
        <v>29</v>
      </c>
      <c r="I36" s="18"/>
    </row>
    <row r="37" spans="2:24">
      <c r="B37" s="7" t="s">
        <v>1</v>
      </c>
      <c r="C37" s="105" t="s">
        <v>30</v>
      </c>
      <c r="D37" s="105"/>
      <c r="E37" s="105"/>
      <c r="F37" s="105"/>
      <c r="G37" s="27">
        <v>0</v>
      </c>
      <c r="H37" s="43">
        <f>TRUNC(G37*H$15,2)</f>
        <v>0</v>
      </c>
      <c r="I37" s="18"/>
    </row>
    <row r="38" spans="2:24">
      <c r="B38" s="7" t="s">
        <v>2</v>
      </c>
      <c r="C38" s="105" t="s">
        <v>31</v>
      </c>
      <c r="D38" s="105"/>
      <c r="E38" s="105"/>
      <c r="F38" s="105"/>
      <c r="G38" s="27">
        <v>1.4999999999999999E-2</v>
      </c>
      <c r="H38" s="43">
        <f t="shared" ref="H38:H44" si="0">TRUNC(G38*H$15,2)</f>
        <v>34.47</v>
      </c>
      <c r="I38" s="18"/>
    </row>
    <row r="39" spans="2:24">
      <c r="B39" s="7" t="s">
        <v>3</v>
      </c>
      <c r="C39" s="105" t="s">
        <v>32</v>
      </c>
      <c r="D39" s="105"/>
      <c r="E39" s="105"/>
      <c r="F39" s="105"/>
      <c r="G39" s="27">
        <v>0.01</v>
      </c>
      <c r="H39" s="43">
        <f t="shared" si="0"/>
        <v>22.98</v>
      </c>
      <c r="I39" s="18"/>
    </row>
    <row r="40" spans="2:24">
      <c r="B40" s="7" t="s">
        <v>4</v>
      </c>
      <c r="C40" s="105" t="s">
        <v>33</v>
      </c>
      <c r="D40" s="105"/>
      <c r="E40" s="105"/>
      <c r="F40" s="105"/>
      <c r="G40" s="27">
        <v>2E-3</v>
      </c>
      <c r="H40" s="43">
        <f t="shared" si="0"/>
        <v>4.59</v>
      </c>
      <c r="I40" s="18"/>
    </row>
    <row r="41" spans="2:24">
      <c r="B41" s="7" t="s">
        <v>5</v>
      </c>
      <c r="C41" s="105" t="s">
        <v>34</v>
      </c>
      <c r="D41" s="105"/>
      <c r="E41" s="105"/>
      <c r="F41" s="105"/>
      <c r="G41" s="27">
        <v>2.5000000000000001E-2</v>
      </c>
      <c r="H41" s="43">
        <f t="shared" si="0"/>
        <v>57.45</v>
      </c>
      <c r="I41" s="18"/>
    </row>
    <row r="42" spans="2:24">
      <c r="B42" s="7" t="s">
        <v>15</v>
      </c>
      <c r="C42" s="105" t="s">
        <v>35</v>
      </c>
      <c r="D42" s="105"/>
      <c r="E42" s="105"/>
      <c r="F42" s="105"/>
      <c r="G42" s="27">
        <v>0.08</v>
      </c>
      <c r="H42" s="43">
        <f t="shared" si="0"/>
        <v>183.86</v>
      </c>
      <c r="I42" s="18"/>
    </row>
    <row r="43" spans="2:24">
      <c r="B43" s="7" t="s">
        <v>36</v>
      </c>
      <c r="C43" s="105" t="s">
        <v>37</v>
      </c>
      <c r="D43" s="105"/>
      <c r="E43" s="105"/>
      <c r="F43" s="105"/>
      <c r="G43" s="27">
        <v>1.4999999999999999E-2</v>
      </c>
      <c r="H43" s="43">
        <f t="shared" si="0"/>
        <v>34.47</v>
      </c>
      <c r="I43" s="18"/>
      <c r="X43" s="28"/>
    </row>
    <row r="44" spans="2:24">
      <c r="B44" s="7" t="s">
        <v>38</v>
      </c>
      <c r="C44" s="105" t="s">
        <v>39</v>
      </c>
      <c r="D44" s="105"/>
      <c r="E44" s="105"/>
      <c r="F44" s="105"/>
      <c r="G44" s="27">
        <v>6.0000000000000001E-3</v>
      </c>
      <c r="H44" s="43">
        <f t="shared" si="0"/>
        <v>13.79</v>
      </c>
      <c r="I44" s="20"/>
    </row>
    <row r="45" spans="2:24" ht="15" thickBot="1">
      <c r="B45" s="120" t="s">
        <v>40</v>
      </c>
      <c r="C45" s="121"/>
      <c r="D45" s="121"/>
      <c r="E45" s="121"/>
      <c r="F45" s="121"/>
      <c r="G45" s="29">
        <f>SUM(G37:G44)</f>
        <v>0.15300000000000002</v>
      </c>
      <c r="H45" s="21">
        <f>SUM(H37:H44)</f>
        <v>351.61000000000007</v>
      </c>
      <c r="I45" s="22"/>
    </row>
    <row r="46" spans="2:24" ht="9.75" customHeight="1" thickBot="1">
      <c r="B46" s="8"/>
      <c r="C46" s="8"/>
      <c r="D46" s="8"/>
      <c r="E46" s="8"/>
      <c r="F46" s="8"/>
      <c r="G46" s="30"/>
      <c r="H46" s="20"/>
      <c r="I46" s="24"/>
    </row>
    <row r="47" spans="2:24">
      <c r="B47" s="136" t="s">
        <v>102</v>
      </c>
      <c r="C47" s="137"/>
      <c r="D47" s="137"/>
      <c r="E47" s="137"/>
      <c r="F47" s="137"/>
      <c r="G47" s="137"/>
      <c r="H47" s="138"/>
      <c r="I47" s="8"/>
    </row>
    <row r="48" spans="2:24">
      <c r="B48" s="13" t="s">
        <v>41</v>
      </c>
      <c r="C48" s="122" t="s">
        <v>42</v>
      </c>
      <c r="D48" s="122"/>
      <c r="E48" s="122"/>
      <c r="F48" s="122"/>
      <c r="G48" s="25" t="s">
        <v>43</v>
      </c>
      <c r="H48" s="59" t="s">
        <v>13</v>
      </c>
      <c r="I48" s="18"/>
    </row>
    <row r="49" spans="2:19">
      <c r="B49" s="7" t="s">
        <v>1</v>
      </c>
      <c r="C49" s="141" t="s">
        <v>42</v>
      </c>
      <c r="D49" s="141"/>
      <c r="E49" s="141"/>
      <c r="F49" s="141"/>
      <c r="G49" s="31">
        <v>8.3330000000000001E-2</v>
      </c>
      <c r="H49" s="43">
        <f t="shared" ref="H49:H52" si="1">TRUNC(G49*H$15,2)</f>
        <v>191.52</v>
      </c>
      <c r="I49" s="18"/>
    </row>
    <row r="50" spans="2:19">
      <c r="B50" s="7" t="s">
        <v>2</v>
      </c>
      <c r="C50" s="100" t="s">
        <v>99</v>
      </c>
      <c r="D50" s="101"/>
      <c r="E50" s="101"/>
      <c r="F50" s="102"/>
      <c r="G50" s="31">
        <v>2.7799999999999998E-2</v>
      </c>
      <c r="H50" s="43">
        <f t="shared" si="1"/>
        <v>63.89</v>
      </c>
      <c r="I50" s="18"/>
    </row>
    <row r="51" spans="2:19">
      <c r="B51" s="103" t="s">
        <v>57</v>
      </c>
      <c r="C51" s="104"/>
      <c r="D51" s="104"/>
      <c r="E51" s="104"/>
      <c r="F51" s="104"/>
      <c r="G51" s="31">
        <f>SUM(G49:G50)</f>
        <v>0.11113000000000001</v>
      </c>
      <c r="H51" s="43">
        <f>SUM(H49:H50)</f>
        <v>255.41000000000003</v>
      </c>
      <c r="I51" s="18"/>
    </row>
    <row r="52" spans="2:19">
      <c r="B52" s="7" t="s">
        <v>3</v>
      </c>
      <c r="C52" s="105" t="s">
        <v>100</v>
      </c>
      <c r="D52" s="105"/>
      <c r="E52" s="105"/>
      <c r="F52" s="105"/>
      <c r="G52" s="31">
        <f>G51*G45</f>
        <v>1.7002890000000003E-2</v>
      </c>
      <c r="H52" s="43">
        <f t="shared" si="1"/>
        <v>39.07</v>
      </c>
      <c r="I52" s="20"/>
    </row>
    <row r="53" spans="2:19" ht="15" thickBot="1">
      <c r="B53" s="120" t="s">
        <v>40</v>
      </c>
      <c r="C53" s="121"/>
      <c r="D53" s="121"/>
      <c r="E53" s="121"/>
      <c r="F53" s="121"/>
      <c r="G53" s="29">
        <f>G51+G52</f>
        <v>0.12813289</v>
      </c>
      <c r="H53" s="21">
        <f>H51+H52</f>
        <v>294.48</v>
      </c>
      <c r="I53" s="20"/>
    </row>
    <row r="54" spans="2:19" ht="9.75" customHeight="1" thickBot="1">
      <c r="B54" s="8"/>
      <c r="C54" s="8"/>
      <c r="D54" s="8"/>
      <c r="E54" s="8"/>
      <c r="F54" s="8"/>
      <c r="G54" s="30"/>
      <c r="H54" s="20"/>
      <c r="I54" s="24"/>
    </row>
    <row r="55" spans="2:19">
      <c r="B55" s="136" t="s">
        <v>44</v>
      </c>
      <c r="C55" s="137"/>
      <c r="D55" s="137"/>
      <c r="E55" s="137"/>
      <c r="F55" s="137"/>
      <c r="G55" s="137"/>
      <c r="H55" s="138"/>
      <c r="I55" s="8"/>
    </row>
    <row r="56" spans="2:19">
      <c r="B56" s="13" t="s">
        <v>45</v>
      </c>
      <c r="C56" s="122" t="s">
        <v>46</v>
      </c>
      <c r="D56" s="122"/>
      <c r="E56" s="122"/>
      <c r="F56" s="122"/>
      <c r="G56" s="25" t="s">
        <v>43</v>
      </c>
      <c r="H56" s="59" t="s">
        <v>13</v>
      </c>
      <c r="I56" s="18"/>
    </row>
    <row r="57" spans="2:19">
      <c r="B57" s="7" t="s">
        <v>1</v>
      </c>
      <c r="C57" s="105" t="s">
        <v>46</v>
      </c>
      <c r="D57" s="105"/>
      <c r="E57" s="105"/>
      <c r="F57" s="105"/>
      <c r="G57" s="31">
        <v>2.9999999999999997E-4</v>
      </c>
      <c r="H57" s="43">
        <f t="shared" ref="H57:H58" si="2">TRUNC(G57*H$15,2)</f>
        <v>0.68</v>
      </c>
      <c r="I57" s="18"/>
    </row>
    <row r="58" spans="2:19">
      <c r="B58" s="7" t="s">
        <v>2</v>
      </c>
      <c r="C58" s="105" t="s">
        <v>47</v>
      </c>
      <c r="D58" s="105"/>
      <c r="E58" s="105"/>
      <c r="F58" s="105"/>
      <c r="G58" s="60">
        <f>ROUND(G45*G57,6)</f>
        <v>4.6E-5</v>
      </c>
      <c r="H58" s="43">
        <f t="shared" si="2"/>
        <v>0.1</v>
      </c>
      <c r="I58" s="20"/>
    </row>
    <row r="59" spans="2:19" ht="15" thickBot="1">
      <c r="B59" s="120" t="s">
        <v>40</v>
      </c>
      <c r="C59" s="121"/>
      <c r="D59" s="121"/>
      <c r="E59" s="121"/>
      <c r="F59" s="121"/>
      <c r="G59" s="29">
        <f>SUM(G57:G58)</f>
        <v>3.4599999999999995E-4</v>
      </c>
      <c r="H59" s="21">
        <f>SUM(H57:H58)</f>
        <v>0.78</v>
      </c>
      <c r="I59" s="57"/>
    </row>
    <row r="60" spans="2:19" ht="9.75" customHeight="1" thickBot="1">
      <c r="B60" s="142"/>
      <c r="C60" s="143"/>
      <c r="D60" s="143"/>
      <c r="E60" s="143"/>
      <c r="F60" s="143"/>
      <c r="G60" s="143"/>
      <c r="H60" s="143"/>
      <c r="I60" s="33"/>
      <c r="S60" s="34"/>
    </row>
    <row r="61" spans="2:19">
      <c r="B61" s="136" t="s">
        <v>48</v>
      </c>
      <c r="C61" s="137"/>
      <c r="D61" s="137"/>
      <c r="E61" s="137"/>
      <c r="F61" s="137"/>
      <c r="G61" s="137"/>
      <c r="H61" s="138"/>
      <c r="I61" s="8"/>
      <c r="S61" s="34"/>
    </row>
    <row r="62" spans="2:19">
      <c r="B62" s="13" t="s">
        <v>49</v>
      </c>
      <c r="C62" s="122" t="s">
        <v>50</v>
      </c>
      <c r="D62" s="122"/>
      <c r="E62" s="122"/>
      <c r="F62" s="122"/>
      <c r="G62" s="25" t="s">
        <v>51</v>
      </c>
      <c r="H62" s="59" t="s">
        <v>13</v>
      </c>
      <c r="I62" s="18"/>
    </row>
    <row r="63" spans="2:19">
      <c r="B63" s="7" t="s">
        <v>1</v>
      </c>
      <c r="C63" s="105" t="s">
        <v>88</v>
      </c>
      <c r="D63" s="105"/>
      <c r="E63" s="105"/>
      <c r="F63" s="105"/>
      <c r="G63" s="31">
        <v>4.1999999999999997E-3</v>
      </c>
      <c r="H63" s="43">
        <f t="shared" ref="H63:H68" si="3">TRUNC(G63*H$15,2)</f>
        <v>9.65</v>
      </c>
      <c r="I63" s="18"/>
      <c r="O63" s="35"/>
      <c r="P63" s="35"/>
      <c r="R63" s="35"/>
      <c r="S63" s="35"/>
    </row>
    <row r="64" spans="2:19">
      <c r="B64" s="7" t="s">
        <v>2</v>
      </c>
      <c r="C64" s="105" t="s">
        <v>52</v>
      </c>
      <c r="D64" s="105"/>
      <c r="E64" s="105"/>
      <c r="F64" s="105"/>
      <c r="G64" s="31">
        <f>G42*G63</f>
        <v>3.3599999999999998E-4</v>
      </c>
      <c r="H64" s="43">
        <f t="shared" si="3"/>
        <v>0.77</v>
      </c>
      <c r="I64" s="18"/>
    </row>
    <row r="65" spans="2:19">
      <c r="B65" s="7" t="s">
        <v>3</v>
      </c>
      <c r="C65" s="141" t="s">
        <v>93</v>
      </c>
      <c r="D65" s="141"/>
      <c r="E65" s="141"/>
      <c r="F65" s="141"/>
      <c r="G65" s="31">
        <v>0.02</v>
      </c>
      <c r="H65" s="43">
        <f t="shared" si="3"/>
        <v>45.96</v>
      </c>
      <c r="I65" s="18"/>
      <c r="O65" s="35"/>
      <c r="S65" s="36"/>
    </row>
    <row r="66" spans="2:19">
      <c r="B66" s="7" t="s">
        <v>4</v>
      </c>
      <c r="C66" s="100" t="s">
        <v>87</v>
      </c>
      <c r="D66" s="101"/>
      <c r="E66" s="101"/>
      <c r="F66" s="102"/>
      <c r="G66" s="31">
        <v>1.9400000000000001E-2</v>
      </c>
      <c r="H66" s="43">
        <f t="shared" si="3"/>
        <v>44.58</v>
      </c>
      <c r="I66" s="18"/>
    </row>
    <row r="67" spans="2:19">
      <c r="B67" s="7" t="s">
        <v>5</v>
      </c>
      <c r="C67" s="105" t="s">
        <v>53</v>
      </c>
      <c r="D67" s="105"/>
      <c r="E67" s="105"/>
      <c r="F67" s="105"/>
      <c r="G67" s="31">
        <f>ROUND(G45*G66,6)</f>
        <v>2.9680000000000002E-3</v>
      </c>
      <c r="H67" s="43">
        <f t="shared" si="3"/>
        <v>6.82</v>
      </c>
      <c r="I67" s="18"/>
    </row>
    <row r="68" spans="2:19">
      <c r="B68" s="7" t="s">
        <v>15</v>
      </c>
      <c r="C68" s="141" t="s">
        <v>94</v>
      </c>
      <c r="D68" s="141"/>
      <c r="E68" s="141"/>
      <c r="F68" s="141"/>
      <c r="G68" s="31">
        <v>0.02</v>
      </c>
      <c r="H68" s="43">
        <f t="shared" si="3"/>
        <v>45.96</v>
      </c>
      <c r="I68" s="18"/>
      <c r="M68" s="37"/>
    </row>
    <row r="69" spans="2:19" ht="15" thickBot="1">
      <c r="B69" s="120" t="s">
        <v>40</v>
      </c>
      <c r="C69" s="121"/>
      <c r="D69" s="121"/>
      <c r="E69" s="121"/>
      <c r="F69" s="121"/>
      <c r="G69" s="29">
        <f>SUM(G63:G68)</f>
        <v>6.6904000000000005E-2</v>
      </c>
      <c r="H69" s="21">
        <f>SUM(H63:H68)</f>
        <v>153.74</v>
      </c>
      <c r="I69" s="22"/>
    </row>
    <row r="70" spans="2:19" ht="9.75" customHeight="1" thickBot="1">
      <c r="B70" s="8"/>
      <c r="C70" s="8"/>
      <c r="D70" s="8"/>
      <c r="E70" s="8"/>
      <c r="F70" s="8"/>
      <c r="G70" s="30"/>
      <c r="H70" s="20"/>
      <c r="I70" s="24"/>
    </row>
    <row r="71" spans="2:19">
      <c r="B71" s="136" t="s">
        <v>54</v>
      </c>
      <c r="C71" s="137"/>
      <c r="D71" s="137"/>
      <c r="E71" s="137"/>
      <c r="F71" s="137"/>
      <c r="G71" s="137"/>
      <c r="H71" s="138"/>
      <c r="I71" s="8"/>
    </row>
    <row r="72" spans="2:19">
      <c r="B72" s="13" t="s">
        <v>55</v>
      </c>
      <c r="C72" s="122" t="s">
        <v>56</v>
      </c>
      <c r="D72" s="122"/>
      <c r="E72" s="122"/>
      <c r="F72" s="122"/>
      <c r="G72" s="25" t="s">
        <v>51</v>
      </c>
      <c r="H72" s="59" t="s">
        <v>13</v>
      </c>
      <c r="I72" s="18"/>
    </row>
    <row r="73" spans="2:19">
      <c r="B73" s="7" t="s">
        <v>1</v>
      </c>
      <c r="C73" s="141" t="s">
        <v>101</v>
      </c>
      <c r="D73" s="141"/>
      <c r="E73" s="141"/>
      <c r="F73" s="141"/>
      <c r="G73" s="31">
        <v>8.3299999999999999E-2</v>
      </c>
      <c r="H73" s="43">
        <f t="shared" ref="H73:H78" si="4">TRUNC(G73*H$15,2)</f>
        <v>191.45</v>
      </c>
      <c r="I73" s="18"/>
    </row>
    <row r="74" spans="2:19">
      <c r="B74" s="7" t="s">
        <v>2</v>
      </c>
      <c r="C74" s="105" t="s">
        <v>89</v>
      </c>
      <c r="D74" s="105"/>
      <c r="E74" s="105"/>
      <c r="F74" s="105"/>
      <c r="G74" s="31">
        <v>1.3899999999999999E-2</v>
      </c>
      <c r="H74" s="43">
        <f t="shared" si="4"/>
        <v>31.94</v>
      </c>
      <c r="I74" s="18"/>
    </row>
    <row r="75" spans="2:19">
      <c r="B75" s="7" t="s">
        <v>3</v>
      </c>
      <c r="C75" s="105" t="s">
        <v>91</v>
      </c>
      <c r="D75" s="105"/>
      <c r="E75" s="105"/>
      <c r="F75" s="105"/>
      <c r="G75" s="31">
        <v>2.1000000000000001E-4</v>
      </c>
      <c r="H75" s="43">
        <f t="shared" si="4"/>
        <v>0.48</v>
      </c>
      <c r="I75" s="18"/>
    </row>
    <row r="76" spans="2:19">
      <c r="B76" s="7" t="s">
        <v>4</v>
      </c>
      <c r="C76" s="105" t="s">
        <v>90</v>
      </c>
      <c r="D76" s="105"/>
      <c r="E76" s="105"/>
      <c r="F76" s="105"/>
      <c r="G76" s="31">
        <v>2.8E-3</v>
      </c>
      <c r="H76" s="43">
        <f t="shared" si="4"/>
        <v>6.43</v>
      </c>
      <c r="I76" s="18"/>
    </row>
    <row r="77" spans="2:19">
      <c r="B77" s="7" t="s">
        <v>5</v>
      </c>
      <c r="C77" s="149" t="s">
        <v>92</v>
      </c>
      <c r="D77" s="149"/>
      <c r="E77" s="149"/>
      <c r="F77" s="149"/>
      <c r="G77" s="31">
        <v>2.9999999999999997E-4</v>
      </c>
      <c r="H77" s="43">
        <f t="shared" si="4"/>
        <v>0.68</v>
      </c>
      <c r="I77" s="18"/>
    </row>
    <row r="78" spans="2:19">
      <c r="B78" s="7" t="s">
        <v>15</v>
      </c>
      <c r="C78" s="105" t="s">
        <v>23</v>
      </c>
      <c r="D78" s="105"/>
      <c r="E78" s="105"/>
      <c r="F78" s="105"/>
      <c r="G78" s="31">
        <v>0</v>
      </c>
      <c r="H78" s="43">
        <f t="shared" si="4"/>
        <v>0</v>
      </c>
      <c r="I78" s="18"/>
    </row>
    <row r="79" spans="2:19">
      <c r="B79" s="103" t="s">
        <v>57</v>
      </c>
      <c r="C79" s="104"/>
      <c r="D79" s="104"/>
      <c r="E79" s="104"/>
      <c r="F79" s="104"/>
      <c r="G79" s="31">
        <f>SUM(G73:G78)</f>
        <v>0.10050999999999999</v>
      </c>
      <c r="H79" s="23">
        <f>SUM(H73:H78)</f>
        <v>230.98</v>
      </c>
      <c r="I79" s="18"/>
    </row>
    <row r="80" spans="2:19">
      <c r="B80" s="7" t="s">
        <v>36</v>
      </c>
      <c r="C80" s="105" t="s">
        <v>58</v>
      </c>
      <c r="D80" s="105"/>
      <c r="E80" s="105"/>
      <c r="F80" s="105"/>
      <c r="G80" s="31">
        <f>G45*G79</f>
        <v>1.5378030000000001E-2</v>
      </c>
      <c r="H80" s="43">
        <f>TRUNC(G80*H$15,2)</f>
        <v>35.340000000000003</v>
      </c>
      <c r="I80" s="20"/>
    </row>
    <row r="81" spans="2:16" ht="15" thickBot="1">
      <c r="B81" s="120" t="s">
        <v>40</v>
      </c>
      <c r="C81" s="121"/>
      <c r="D81" s="121"/>
      <c r="E81" s="121"/>
      <c r="F81" s="121"/>
      <c r="G81" s="29">
        <f>G79+G80</f>
        <v>0.11588802999999999</v>
      </c>
      <c r="H81" s="21">
        <f>H79+H80</f>
        <v>266.32</v>
      </c>
      <c r="I81" s="22"/>
    </row>
    <row r="82" spans="2:16" ht="9.75" customHeight="1" thickBot="1">
      <c r="B82" s="8"/>
      <c r="C82" s="8"/>
      <c r="D82" s="8"/>
      <c r="E82" s="8"/>
      <c r="F82" s="8"/>
      <c r="G82" s="30"/>
      <c r="H82" s="20"/>
      <c r="I82" s="24"/>
    </row>
    <row r="83" spans="2:16">
      <c r="B83" s="136" t="s">
        <v>59</v>
      </c>
      <c r="C83" s="137"/>
      <c r="D83" s="137"/>
      <c r="E83" s="137"/>
      <c r="F83" s="137"/>
      <c r="G83" s="137"/>
      <c r="H83" s="138"/>
      <c r="I83" s="8"/>
    </row>
    <row r="84" spans="2:16">
      <c r="B84" s="13">
        <v>4</v>
      </c>
      <c r="C84" s="122" t="s">
        <v>60</v>
      </c>
      <c r="D84" s="122"/>
      <c r="E84" s="122"/>
      <c r="F84" s="122"/>
      <c r="G84" s="25" t="s">
        <v>51</v>
      </c>
      <c r="H84" s="59" t="s">
        <v>13</v>
      </c>
      <c r="I84" s="18"/>
    </row>
    <row r="85" spans="2:16">
      <c r="B85" s="7" t="s">
        <v>27</v>
      </c>
      <c r="C85" s="105" t="s">
        <v>28</v>
      </c>
      <c r="D85" s="105"/>
      <c r="E85" s="105"/>
      <c r="F85" s="105"/>
      <c r="G85" s="31">
        <f>G45</f>
        <v>0.15300000000000002</v>
      </c>
      <c r="H85" s="43">
        <f>H45</f>
        <v>351.61000000000007</v>
      </c>
      <c r="I85" s="18"/>
    </row>
    <row r="86" spans="2:16">
      <c r="B86" s="7" t="s">
        <v>41</v>
      </c>
      <c r="C86" s="105" t="s">
        <v>103</v>
      </c>
      <c r="D86" s="105"/>
      <c r="E86" s="105"/>
      <c r="F86" s="105"/>
      <c r="G86" s="31">
        <f>G53</f>
        <v>0.12813289</v>
      </c>
      <c r="H86" s="43">
        <f>H53</f>
        <v>294.48</v>
      </c>
      <c r="I86" s="18"/>
    </row>
    <row r="87" spans="2:16">
      <c r="B87" s="7" t="s">
        <v>45</v>
      </c>
      <c r="C87" s="105" t="s">
        <v>46</v>
      </c>
      <c r="D87" s="105"/>
      <c r="E87" s="105"/>
      <c r="F87" s="105"/>
      <c r="G87" s="31">
        <f>G59</f>
        <v>3.4599999999999995E-4</v>
      </c>
      <c r="H87" s="43">
        <f>H59</f>
        <v>0.78</v>
      </c>
      <c r="I87" s="18"/>
    </row>
    <row r="88" spans="2:16">
      <c r="B88" s="7" t="s">
        <v>49</v>
      </c>
      <c r="C88" s="105" t="s">
        <v>61</v>
      </c>
      <c r="D88" s="105"/>
      <c r="E88" s="105"/>
      <c r="F88" s="105"/>
      <c r="G88" s="31">
        <f>G69</f>
        <v>6.6904000000000005E-2</v>
      </c>
      <c r="H88" s="43">
        <f>H69</f>
        <v>153.74</v>
      </c>
      <c r="I88" s="18"/>
    </row>
    <row r="89" spans="2:16">
      <c r="B89" s="7" t="s">
        <v>55</v>
      </c>
      <c r="C89" s="105" t="s">
        <v>62</v>
      </c>
      <c r="D89" s="105"/>
      <c r="E89" s="105"/>
      <c r="F89" s="105"/>
      <c r="G89" s="31">
        <f>G81</f>
        <v>0.11588802999999999</v>
      </c>
      <c r="H89" s="43">
        <f>H81</f>
        <v>266.32</v>
      </c>
      <c r="I89" s="18"/>
    </row>
    <row r="90" spans="2:16" ht="15" thickBot="1">
      <c r="B90" s="120" t="s">
        <v>40</v>
      </c>
      <c r="C90" s="121"/>
      <c r="D90" s="121"/>
      <c r="E90" s="121"/>
      <c r="F90" s="121"/>
      <c r="G90" s="29">
        <f>SUM(G85:G89)</f>
        <v>0.46427092000000003</v>
      </c>
      <c r="H90" s="21">
        <f>SUM(H85:H89)</f>
        <v>1066.93</v>
      </c>
      <c r="I90" s="20"/>
    </row>
    <row r="91" spans="2:16" ht="9.75" customHeight="1" thickBot="1">
      <c r="B91" s="8"/>
      <c r="C91" s="8"/>
      <c r="D91" s="8"/>
      <c r="E91" s="8"/>
      <c r="F91" s="8"/>
      <c r="G91" s="30"/>
      <c r="H91" s="20"/>
      <c r="I91" s="4"/>
    </row>
    <row r="92" spans="2:16" ht="15" thickBot="1">
      <c r="B92" s="133" t="s">
        <v>63</v>
      </c>
      <c r="C92" s="134"/>
      <c r="D92" s="134"/>
      <c r="E92" s="134"/>
      <c r="F92" s="134"/>
      <c r="G92" s="134"/>
      <c r="H92" s="135"/>
      <c r="I92" s="20"/>
    </row>
    <row r="93" spans="2:16" ht="9.75" customHeight="1" thickBot="1">
      <c r="B93" s="8"/>
      <c r="C93" s="8"/>
      <c r="D93" s="8"/>
      <c r="E93" s="8"/>
      <c r="F93" s="8"/>
      <c r="G93" s="30"/>
      <c r="H93" s="20"/>
      <c r="I93" s="24"/>
    </row>
    <row r="94" spans="2:16">
      <c r="B94" s="136" t="s">
        <v>64</v>
      </c>
      <c r="C94" s="137"/>
      <c r="D94" s="137"/>
      <c r="E94" s="137"/>
      <c r="F94" s="137"/>
      <c r="G94" s="137"/>
      <c r="H94" s="138"/>
      <c r="I94" s="8"/>
    </row>
    <row r="95" spans="2:16">
      <c r="B95" s="13">
        <v>5</v>
      </c>
      <c r="C95" s="122" t="s">
        <v>65</v>
      </c>
      <c r="D95" s="122"/>
      <c r="E95" s="122"/>
      <c r="F95" s="122"/>
      <c r="G95" s="25" t="s">
        <v>51</v>
      </c>
      <c r="H95" s="59" t="s">
        <v>13</v>
      </c>
      <c r="I95" s="38"/>
    </row>
    <row r="96" spans="2:16">
      <c r="B96" s="7" t="s">
        <v>1</v>
      </c>
      <c r="C96" s="105" t="s">
        <v>66</v>
      </c>
      <c r="D96" s="105"/>
      <c r="E96" s="105"/>
      <c r="F96" s="105"/>
      <c r="G96" s="31">
        <v>1.4999999999999999E-2</v>
      </c>
      <c r="H96" s="43">
        <f>TRUNC((G96*H111),2)</f>
        <v>68.3</v>
      </c>
      <c r="I96" s="18"/>
      <c r="P96" s="39"/>
    </row>
    <row r="97" spans="2:13">
      <c r="B97" s="7" t="s">
        <v>2</v>
      </c>
      <c r="C97" s="105" t="s">
        <v>67</v>
      </c>
      <c r="D97" s="105"/>
      <c r="E97" s="105"/>
      <c r="F97" s="105"/>
      <c r="G97" s="31">
        <v>0.02</v>
      </c>
      <c r="H97" s="43">
        <f>TRUNC(G97*H111,2)</f>
        <v>91.06</v>
      </c>
      <c r="I97" s="18"/>
    </row>
    <row r="98" spans="2:13">
      <c r="B98" s="50" t="s">
        <v>3</v>
      </c>
      <c r="C98" s="162" t="s">
        <v>95</v>
      </c>
      <c r="D98" s="162"/>
      <c r="E98" s="162"/>
      <c r="F98" s="162"/>
      <c r="G98" s="51"/>
      <c r="H98" s="52"/>
      <c r="I98" s="18"/>
    </row>
    <row r="99" spans="2:13">
      <c r="B99" s="146" t="s">
        <v>68</v>
      </c>
      <c r="C99" s="147"/>
      <c r="D99" s="148" t="s">
        <v>96</v>
      </c>
      <c r="E99" s="148"/>
      <c r="F99" s="148"/>
      <c r="G99" s="31">
        <v>0.03</v>
      </c>
      <c r="H99" s="54">
        <f>(H$113*G99)</f>
        <v>160.02436356500132</v>
      </c>
      <c r="I99" s="18"/>
    </row>
    <row r="100" spans="2:13">
      <c r="B100" s="146" t="s">
        <v>69</v>
      </c>
      <c r="C100" s="147"/>
      <c r="D100" s="148" t="s">
        <v>97</v>
      </c>
      <c r="E100" s="148"/>
      <c r="F100" s="148"/>
      <c r="G100" s="31">
        <v>6.4999999999999997E-3</v>
      </c>
      <c r="H100" s="54">
        <f>(H$113*G100)</f>
        <v>34.671945439083622</v>
      </c>
      <c r="I100" s="18"/>
    </row>
    <row r="101" spans="2:13">
      <c r="B101" s="146" t="s">
        <v>70</v>
      </c>
      <c r="C101" s="147"/>
      <c r="D101" s="148" t="s">
        <v>71</v>
      </c>
      <c r="E101" s="148"/>
      <c r="F101" s="148"/>
      <c r="G101" s="31">
        <v>0.05</v>
      </c>
      <c r="H101" s="54">
        <f>(H$113*G101)</f>
        <v>266.70727260833559</v>
      </c>
      <c r="I101" s="18"/>
    </row>
    <row r="102" spans="2:13">
      <c r="B102" s="157" t="s">
        <v>72</v>
      </c>
      <c r="C102" s="158"/>
      <c r="D102" s="159" t="s">
        <v>131</v>
      </c>
      <c r="E102" s="159"/>
      <c r="F102" s="159"/>
      <c r="G102" s="88">
        <v>0.03</v>
      </c>
      <c r="H102" s="89">
        <f>(H$113*G102)</f>
        <v>160.02436356500132</v>
      </c>
      <c r="I102" s="20"/>
    </row>
    <row r="103" spans="2:13" ht="15" thickBot="1">
      <c r="B103" s="144" t="s">
        <v>40</v>
      </c>
      <c r="C103" s="145"/>
      <c r="D103" s="145"/>
      <c r="E103" s="145"/>
      <c r="F103" s="145"/>
      <c r="G103" s="145"/>
      <c r="H103" s="53">
        <f>H96+H97+H99+H100+H101+H102</f>
        <v>780.78794517742176</v>
      </c>
      <c r="I103" s="22"/>
    </row>
    <row r="104" spans="2:13" ht="9.75" customHeight="1" thickBot="1">
      <c r="B104" s="57"/>
      <c r="C104" s="57"/>
      <c r="D104" s="57"/>
      <c r="E104" s="57"/>
      <c r="F104" s="57"/>
      <c r="G104" s="57"/>
      <c r="H104" s="57"/>
      <c r="I104" s="4"/>
    </row>
    <row r="105" spans="2:13" ht="15" thickBot="1">
      <c r="B105" s="152" t="s">
        <v>73</v>
      </c>
      <c r="C105" s="153"/>
      <c r="D105" s="153"/>
      <c r="E105" s="153"/>
      <c r="F105" s="153"/>
      <c r="G105" s="153"/>
      <c r="H105" s="154"/>
      <c r="I105" s="8"/>
    </row>
    <row r="106" spans="2:13">
      <c r="B106" s="155" t="s">
        <v>74</v>
      </c>
      <c r="C106" s="125"/>
      <c r="D106" s="125"/>
      <c r="E106" s="125"/>
      <c r="F106" s="125"/>
      <c r="G106" s="125"/>
      <c r="H106" s="14" t="s">
        <v>13</v>
      </c>
      <c r="I106" s="18"/>
    </row>
    <row r="107" spans="2:13">
      <c r="B107" s="7" t="s">
        <v>1</v>
      </c>
      <c r="C107" s="126" t="s">
        <v>75</v>
      </c>
      <c r="D107" s="127"/>
      <c r="E107" s="127"/>
      <c r="F107" s="127"/>
      <c r="G107" s="127"/>
      <c r="H107" s="43">
        <f>H15</f>
        <v>2298.3675069892888</v>
      </c>
      <c r="I107" s="18"/>
    </row>
    <row r="108" spans="2:13">
      <c r="B108" s="7" t="s">
        <v>2</v>
      </c>
      <c r="C108" s="126" t="s">
        <v>76</v>
      </c>
      <c r="D108" s="127"/>
      <c r="E108" s="127"/>
      <c r="F108" s="127"/>
      <c r="G108" s="127"/>
      <c r="H108" s="43">
        <f>H23</f>
        <v>988.06000000000006</v>
      </c>
      <c r="I108" s="18"/>
    </row>
    <row r="109" spans="2:13">
      <c r="B109" s="7" t="s">
        <v>3</v>
      </c>
      <c r="C109" s="126" t="s">
        <v>77</v>
      </c>
      <c r="D109" s="127"/>
      <c r="E109" s="127"/>
      <c r="F109" s="127"/>
      <c r="G109" s="127"/>
      <c r="H109" s="43">
        <f>H31</f>
        <v>200</v>
      </c>
      <c r="I109" s="18"/>
    </row>
    <row r="110" spans="2:13">
      <c r="B110" s="7" t="s">
        <v>4</v>
      </c>
      <c r="C110" s="126" t="s">
        <v>60</v>
      </c>
      <c r="D110" s="127"/>
      <c r="E110" s="127"/>
      <c r="F110" s="127"/>
      <c r="G110" s="127"/>
      <c r="H110" s="43">
        <f>H90</f>
        <v>1066.93</v>
      </c>
      <c r="I110" s="20"/>
    </row>
    <row r="111" spans="2:13">
      <c r="B111" s="160" t="s">
        <v>78</v>
      </c>
      <c r="C111" s="161"/>
      <c r="D111" s="161"/>
      <c r="E111" s="161"/>
      <c r="F111" s="161"/>
      <c r="G111" s="161"/>
      <c r="H111" s="44">
        <f>SUM(H107:H110)</f>
        <v>4553.3575069892886</v>
      </c>
      <c r="I111" s="18"/>
    </row>
    <row r="112" spans="2:13" s="40" customFormat="1">
      <c r="B112" s="7" t="s">
        <v>5</v>
      </c>
      <c r="C112" s="126" t="s">
        <v>79</v>
      </c>
      <c r="D112" s="127"/>
      <c r="E112" s="127"/>
      <c r="F112" s="127"/>
      <c r="G112" s="127"/>
      <c r="H112" s="43">
        <f>H103</f>
        <v>780.78794517742176</v>
      </c>
      <c r="I112" s="20"/>
      <c r="M112" s="41"/>
    </row>
    <row r="113" spans="2:9" ht="15" thickBot="1">
      <c r="B113" s="128" t="s">
        <v>80</v>
      </c>
      <c r="C113" s="129"/>
      <c r="D113" s="129"/>
      <c r="E113" s="129"/>
      <c r="F113" s="129"/>
      <c r="G113" s="129"/>
      <c r="H113" s="45">
        <f>(H111+H96+H97)/(1-SUM(G99:G102))</f>
        <v>5334.145452166711</v>
      </c>
      <c r="I113" s="20"/>
    </row>
    <row r="114" spans="2:9" ht="9.75" customHeight="1">
      <c r="B114" s="8"/>
      <c r="C114" s="8"/>
      <c r="D114" s="8"/>
      <c r="E114" s="8"/>
      <c r="F114" s="8"/>
      <c r="G114" s="8"/>
      <c r="H114" s="20"/>
      <c r="I114" s="4"/>
    </row>
    <row r="115" spans="2:9" ht="9.75" customHeight="1" thickBot="1">
      <c r="I115" s="4"/>
    </row>
    <row r="116" spans="2:9" ht="15" thickBot="1">
      <c r="B116" s="152" t="s">
        <v>81</v>
      </c>
      <c r="C116" s="153"/>
      <c r="D116" s="153"/>
      <c r="E116" s="153"/>
      <c r="F116" s="153"/>
      <c r="G116" s="153"/>
      <c r="H116" s="154"/>
      <c r="I116" s="8"/>
    </row>
    <row r="117" spans="2:9">
      <c r="B117" s="155" t="s">
        <v>82</v>
      </c>
      <c r="C117" s="125"/>
      <c r="D117" s="125"/>
      <c r="E117" s="125"/>
      <c r="F117" s="125"/>
      <c r="G117" s="125"/>
      <c r="H117" s="14" t="s">
        <v>13</v>
      </c>
      <c r="I117" s="18"/>
    </row>
    <row r="118" spans="2:9">
      <c r="B118" s="7" t="s">
        <v>1</v>
      </c>
      <c r="C118" s="126" t="s">
        <v>83</v>
      </c>
      <c r="D118" s="127"/>
      <c r="E118" s="127"/>
      <c r="F118" s="127"/>
      <c r="G118" s="127"/>
      <c r="H118" s="23">
        <f>H113</f>
        <v>5334.145452166711</v>
      </c>
      <c r="I118" s="18"/>
    </row>
    <row r="119" spans="2:9">
      <c r="B119" s="7" t="s">
        <v>2</v>
      </c>
      <c r="C119" s="126" t="s">
        <v>104</v>
      </c>
      <c r="D119" s="127"/>
      <c r="E119" s="127"/>
      <c r="F119" s="127"/>
      <c r="G119" s="156"/>
      <c r="H119" s="55">
        <v>4</v>
      </c>
      <c r="I119" s="18"/>
    </row>
    <row r="120" spans="2:9">
      <c r="B120" s="7" t="s">
        <v>3</v>
      </c>
      <c r="C120" s="126" t="s">
        <v>84</v>
      </c>
      <c r="D120" s="127"/>
      <c r="E120" s="127"/>
      <c r="F120" s="127"/>
      <c r="G120" s="127"/>
      <c r="H120" s="23">
        <f>TRUNC(H118*H119,2)</f>
        <v>21336.58</v>
      </c>
      <c r="I120" s="18"/>
    </row>
    <row r="121" spans="2:9" ht="16.2" thickBot="1">
      <c r="B121" s="11" t="s">
        <v>4</v>
      </c>
      <c r="C121" s="150" t="s">
        <v>105</v>
      </c>
      <c r="D121" s="151"/>
      <c r="E121" s="151"/>
      <c r="F121" s="151"/>
      <c r="G121" s="151"/>
      <c r="H121" s="56">
        <f>H120*12</f>
        <v>256038.96000000002</v>
      </c>
    </row>
    <row r="122" spans="2:9">
      <c r="I122" s="42"/>
    </row>
  </sheetData>
  <mergeCells count="116">
    <mergeCell ref="C120:G120"/>
    <mergeCell ref="C121:G121"/>
    <mergeCell ref="C112:G112"/>
    <mergeCell ref="B113:G113"/>
    <mergeCell ref="B116:H116"/>
    <mergeCell ref="B117:G117"/>
    <mergeCell ref="C118:G118"/>
    <mergeCell ref="C119:G119"/>
    <mergeCell ref="B106:G106"/>
    <mergeCell ref="C107:G107"/>
    <mergeCell ref="C108:G108"/>
    <mergeCell ref="C109:G109"/>
    <mergeCell ref="C110:G110"/>
    <mergeCell ref="B111:G111"/>
    <mergeCell ref="B101:C101"/>
    <mergeCell ref="D101:F101"/>
    <mergeCell ref="B102:C102"/>
    <mergeCell ref="D102:F102"/>
    <mergeCell ref="B103:G103"/>
    <mergeCell ref="B105:H105"/>
    <mergeCell ref="C97:F97"/>
    <mergeCell ref="C98:F98"/>
    <mergeCell ref="B99:C99"/>
    <mergeCell ref="D99:F99"/>
    <mergeCell ref="B100:C100"/>
    <mergeCell ref="D100:F100"/>
    <mergeCell ref="C89:F89"/>
    <mergeCell ref="B90:F90"/>
    <mergeCell ref="B92:H92"/>
    <mergeCell ref="B94:H94"/>
    <mergeCell ref="C95:F95"/>
    <mergeCell ref="C96:F96"/>
    <mergeCell ref="B83:H83"/>
    <mergeCell ref="C84:F84"/>
    <mergeCell ref="C85:F85"/>
    <mergeCell ref="C86:F86"/>
    <mergeCell ref="C87:F87"/>
    <mergeCell ref="C88:F88"/>
    <mergeCell ref="C76:F76"/>
    <mergeCell ref="C77:F77"/>
    <mergeCell ref="C78:F78"/>
    <mergeCell ref="B79:F79"/>
    <mergeCell ref="C80:F80"/>
    <mergeCell ref="B81:F81"/>
    <mergeCell ref="B69:F69"/>
    <mergeCell ref="B71:H71"/>
    <mergeCell ref="C72:F72"/>
    <mergeCell ref="C73:F73"/>
    <mergeCell ref="C74:F74"/>
    <mergeCell ref="C75:F75"/>
    <mergeCell ref="C63:F63"/>
    <mergeCell ref="C64:F64"/>
    <mergeCell ref="C65:F65"/>
    <mergeCell ref="C66:F66"/>
    <mergeCell ref="C67:F67"/>
    <mergeCell ref="C68:F68"/>
    <mergeCell ref="C57:F57"/>
    <mergeCell ref="C58:F58"/>
    <mergeCell ref="B59:F59"/>
    <mergeCell ref="B60:H60"/>
    <mergeCell ref="B61:H61"/>
    <mergeCell ref="C62:F62"/>
    <mergeCell ref="C50:F50"/>
    <mergeCell ref="B51:F51"/>
    <mergeCell ref="C52:F52"/>
    <mergeCell ref="B53:F53"/>
    <mergeCell ref="B55:H55"/>
    <mergeCell ref="C56:F56"/>
    <mergeCell ref="C43:F43"/>
    <mergeCell ref="C44:F44"/>
    <mergeCell ref="B45:F45"/>
    <mergeCell ref="B47:H47"/>
    <mergeCell ref="C48:F48"/>
    <mergeCell ref="C49:F49"/>
    <mergeCell ref="C37:F37"/>
    <mergeCell ref="C38:F38"/>
    <mergeCell ref="C39:F39"/>
    <mergeCell ref="C40:F40"/>
    <mergeCell ref="C41:F41"/>
    <mergeCell ref="C42:F42"/>
    <mergeCell ref="C29:G29"/>
    <mergeCell ref="C30:G30"/>
    <mergeCell ref="B31:G31"/>
    <mergeCell ref="B33:H33"/>
    <mergeCell ref="B35:H35"/>
    <mergeCell ref="C36:F36"/>
    <mergeCell ref="C22:G22"/>
    <mergeCell ref="B23:G23"/>
    <mergeCell ref="B25:H25"/>
    <mergeCell ref="C26:G26"/>
    <mergeCell ref="C27:G27"/>
    <mergeCell ref="C28:G28"/>
    <mergeCell ref="B15:G15"/>
    <mergeCell ref="B17:H17"/>
    <mergeCell ref="C18:G18"/>
    <mergeCell ref="C19:G19"/>
    <mergeCell ref="C20:G20"/>
    <mergeCell ref="C21:G21"/>
    <mergeCell ref="C12:G12"/>
    <mergeCell ref="C13:G13"/>
    <mergeCell ref="C5:F5"/>
    <mergeCell ref="G5:H5"/>
    <mergeCell ref="C6:F6"/>
    <mergeCell ref="G6:H6"/>
    <mergeCell ref="C7:F7"/>
    <mergeCell ref="G7:H7"/>
    <mergeCell ref="C14:G14"/>
    <mergeCell ref="B1:H1"/>
    <mergeCell ref="B2:F2"/>
    <mergeCell ref="G2:H2"/>
    <mergeCell ref="B3:H3"/>
    <mergeCell ref="C4:F4"/>
    <mergeCell ref="G4:H4"/>
    <mergeCell ref="B9:H9"/>
    <mergeCell ref="C10:G10"/>
    <mergeCell ref="C11:G11"/>
  </mergeCells>
  <pageMargins left="0.51181102362204722" right="0.51181102362204722" top="0.98425196850393704" bottom="0.98425196850393704" header="0" footer="0"/>
  <pageSetup orientation="portrait" r:id="rId1"/>
  <headerFooter>
    <oddHeader>&amp;C&amp;G</oddHeader>
    <oddFooter>&amp;CIMPERATRIZ TELE SERVIÇOS LTDA – CNPJ 16.853.728/0001-04
Rua: Mansur Elias, n. 50 - Centro - Santo Amaro da Imperatriz – SC 
CEP: 88140-000 - Telefone (48) 3245-2400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0B07B-4548-4ECC-B286-EF02A8544780}">
  <dimension ref="B1:X122"/>
  <sheetViews>
    <sheetView topLeftCell="A49" zoomScaleNormal="100" workbookViewId="0">
      <selection activeCell="B1" sqref="B1:H122"/>
    </sheetView>
  </sheetViews>
  <sheetFormatPr defaultColWidth="9.109375" defaultRowHeight="14.4"/>
  <cols>
    <col min="1" max="1" width="2" style="1" customWidth="1"/>
    <col min="2" max="2" width="5.33203125" style="1" customWidth="1"/>
    <col min="3" max="3" width="3.88671875" style="1" customWidth="1"/>
    <col min="4" max="6" width="18.5546875" style="1" customWidth="1"/>
    <col min="7" max="7" width="11.44140625" style="1" customWidth="1"/>
    <col min="8" max="8" width="16.44140625" style="1" customWidth="1"/>
    <col min="9" max="9" width="2.33203125" style="6" customWidth="1"/>
    <col min="10" max="12" width="4.88671875" style="1" customWidth="1"/>
    <col min="13" max="13" width="11.44140625" style="3" bestFit="1" customWidth="1"/>
    <col min="14" max="14" width="3.88671875" style="1" customWidth="1"/>
    <col min="15" max="15" width="4.44140625" style="1" bestFit="1" customWidth="1"/>
    <col min="16" max="16" width="11" style="1" bestFit="1" customWidth="1"/>
    <col min="17" max="17" width="5" style="1" bestFit="1" customWidth="1"/>
    <col min="18" max="18" width="4.44140625" style="1" bestFit="1" customWidth="1"/>
    <col min="19" max="19" width="12.44140625" style="1" bestFit="1" customWidth="1"/>
    <col min="20" max="23" width="3.88671875" style="1" customWidth="1"/>
    <col min="24" max="1011" width="9.6640625" style="1" customWidth="1"/>
    <col min="1012" max="16384" width="9.109375" style="1"/>
  </cols>
  <sheetData>
    <row r="1" spans="2:13" ht="15" thickBot="1">
      <c r="B1" s="96" t="s">
        <v>0</v>
      </c>
      <c r="C1" s="97"/>
      <c r="D1" s="97"/>
      <c r="E1" s="97"/>
      <c r="F1" s="97"/>
      <c r="G1" s="97"/>
      <c r="H1" s="98"/>
      <c r="I1" s="4"/>
    </row>
    <row r="2" spans="2:13" ht="15.6" customHeight="1" thickBot="1">
      <c r="B2" s="99"/>
      <c r="C2" s="99"/>
      <c r="D2" s="99"/>
      <c r="E2" s="99"/>
      <c r="F2" s="99"/>
      <c r="G2" s="99"/>
      <c r="H2" s="99"/>
      <c r="I2" s="58"/>
      <c r="M2" s="5"/>
    </row>
    <row r="3" spans="2:13" ht="15" thickBot="1">
      <c r="B3" s="113" t="s">
        <v>6</v>
      </c>
      <c r="C3" s="114"/>
      <c r="D3" s="114"/>
      <c r="E3" s="114"/>
      <c r="F3" s="114"/>
      <c r="G3" s="114"/>
      <c r="H3" s="115"/>
      <c r="I3" s="4"/>
    </row>
    <row r="4" spans="2:13">
      <c r="B4" s="7">
        <v>1</v>
      </c>
      <c r="C4" s="105" t="s">
        <v>7</v>
      </c>
      <c r="D4" s="105"/>
      <c r="E4" s="105"/>
      <c r="F4" s="105"/>
      <c r="G4" s="116" t="s">
        <v>117</v>
      </c>
      <c r="H4" s="117"/>
      <c r="I4" s="8"/>
    </row>
    <row r="5" spans="2:13">
      <c r="B5" s="7">
        <v>2</v>
      </c>
      <c r="C5" s="105" t="s">
        <v>8</v>
      </c>
      <c r="D5" s="105"/>
      <c r="E5" s="105"/>
      <c r="F5" s="105"/>
      <c r="G5" s="106">
        <v>1961.33</v>
      </c>
      <c r="H5" s="107"/>
      <c r="I5" s="9"/>
    </row>
    <row r="6" spans="2:13">
      <c r="B6" s="7">
        <v>3</v>
      </c>
      <c r="C6" s="105" t="s">
        <v>9</v>
      </c>
      <c r="D6" s="105"/>
      <c r="E6" s="105"/>
      <c r="F6" s="105"/>
      <c r="G6" s="108" t="s">
        <v>108</v>
      </c>
      <c r="H6" s="109"/>
      <c r="I6" s="10"/>
    </row>
    <row r="7" spans="2:13" ht="15" thickBot="1">
      <c r="B7" s="11">
        <v>4</v>
      </c>
      <c r="C7" s="110" t="s">
        <v>10</v>
      </c>
      <c r="D7" s="110"/>
      <c r="E7" s="110"/>
      <c r="F7" s="110"/>
      <c r="G7" s="111">
        <v>43831</v>
      </c>
      <c r="H7" s="112"/>
      <c r="I7" s="12"/>
    </row>
    <row r="8" spans="2:13" ht="10.5" customHeight="1" thickBot="1"/>
    <row r="9" spans="2:13" ht="15" thickBot="1">
      <c r="B9" s="113" t="s">
        <v>11</v>
      </c>
      <c r="C9" s="114"/>
      <c r="D9" s="114"/>
      <c r="E9" s="114"/>
      <c r="F9" s="114"/>
      <c r="G9" s="114"/>
      <c r="H9" s="115"/>
      <c r="I9" s="4"/>
      <c r="J9" s="3"/>
      <c r="K9" s="3"/>
      <c r="M9" s="1"/>
    </row>
    <row r="10" spans="2:13">
      <c r="B10" s="13">
        <v>1</v>
      </c>
      <c r="C10" s="122" t="s">
        <v>12</v>
      </c>
      <c r="D10" s="122"/>
      <c r="E10" s="122"/>
      <c r="F10" s="122"/>
      <c r="G10" s="122"/>
      <c r="H10" s="14" t="s">
        <v>13</v>
      </c>
      <c r="I10" s="8"/>
      <c r="J10" s="3"/>
      <c r="K10" s="3"/>
      <c r="M10" s="1"/>
    </row>
    <row r="11" spans="2:13">
      <c r="B11" s="7" t="s">
        <v>1</v>
      </c>
      <c r="C11" s="123" t="s">
        <v>14</v>
      </c>
      <c r="D11" s="123"/>
      <c r="E11" s="123"/>
      <c r="F11" s="123"/>
      <c r="G11" s="123"/>
      <c r="H11" s="46">
        <f>G5</f>
        <v>1961.33</v>
      </c>
      <c r="I11" s="15"/>
      <c r="J11" s="3"/>
      <c r="K11" s="3"/>
      <c r="M11" s="1"/>
    </row>
    <row r="12" spans="2:13">
      <c r="B12" s="7" t="s">
        <v>2</v>
      </c>
      <c r="C12" s="105" t="s">
        <v>111</v>
      </c>
      <c r="D12" s="105"/>
      <c r="E12" s="105"/>
      <c r="F12" s="105"/>
      <c r="G12" s="105"/>
      <c r="H12" s="46">
        <f>(((H11/180)*0.2*5*1.428571)*26)</f>
        <v>404.71876747322227</v>
      </c>
      <c r="I12" s="15"/>
      <c r="J12" s="3"/>
      <c r="K12" s="3"/>
      <c r="M12" s="1"/>
    </row>
    <row r="13" spans="2:13">
      <c r="B13" s="7" t="s">
        <v>3</v>
      </c>
      <c r="C13" s="141" t="s">
        <v>129</v>
      </c>
      <c r="D13" s="141"/>
      <c r="E13" s="141"/>
      <c r="F13" s="141"/>
      <c r="G13" s="141"/>
      <c r="H13" s="46">
        <f>TRUNC((H11/180)*2*6*0.91,2)</f>
        <v>118.98</v>
      </c>
      <c r="I13" s="15"/>
      <c r="J13" s="3"/>
      <c r="K13" s="3"/>
      <c r="M13" s="1"/>
    </row>
    <row r="14" spans="2:13">
      <c r="B14" s="7" t="s">
        <v>4</v>
      </c>
      <c r="C14" s="105" t="s">
        <v>128</v>
      </c>
      <c r="D14" s="105"/>
      <c r="E14" s="105"/>
      <c r="F14" s="105"/>
      <c r="G14" s="105"/>
      <c r="H14" s="46">
        <f>TRUNC((SUM(H12:H13))*0.2,2)</f>
        <v>104.73</v>
      </c>
      <c r="I14" s="15"/>
      <c r="J14" s="3"/>
      <c r="K14" s="3"/>
      <c r="M14" s="1"/>
    </row>
    <row r="15" spans="2:13" ht="15" thickBot="1">
      <c r="B15" s="120" t="s">
        <v>16</v>
      </c>
      <c r="C15" s="121"/>
      <c r="D15" s="121"/>
      <c r="E15" s="121"/>
      <c r="F15" s="121"/>
      <c r="G15" s="121"/>
      <c r="H15" s="49">
        <f>SUM(H11:H14)</f>
        <v>2589.7587674732222</v>
      </c>
      <c r="I15" s="17"/>
      <c r="M15" s="1"/>
    </row>
    <row r="16" spans="2:13" ht="9" customHeight="1" thickBot="1"/>
    <row r="17" spans="2:10" ht="15" thickBot="1">
      <c r="B17" s="113" t="s">
        <v>17</v>
      </c>
      <c r="C17" s="114"/>
      <c r="D17" s="114"/>
      <c r="E17" s="114"/>
      <c r="F17" s="114"/>
      <c r="G17" s="114"/>
      <c r="H17" s="115"/>
      <c r="I17" s="4"/>
    </row>
    <row r="18" spans="2:10">
      <c r="B18" s="13">
        <v>2</v>
      </c>
      <c r="C18" s="118" t="s">
        <v>85</v>
      </c>
      <c r="D18" s="118"/>
      <c r="E18" s="118"/>
      <c r="F18" s="118"/>
      <c r="G18" s="118"/>
      <c r="H18" s="14" t="s">
        <v>13</v>
      </c>
      <c r="I18" s="8"/>
    </row>
    <row r="19" spans="2:10">
      <c r="B19" s="7" t="s">
        <v>1</v>
      </c>
      <c r="C19" s="119" t="s">
        <v>86</v>
      </c>
      <c r="D19" s="119"/>
      <c r="E19" s="119"/>
      <c r="F19" s="119"/>
      <c r="G19" s="119"/>
      <c r="H19" s="46">
        <f>TRUNC((26*2*3.75)-(H11*0.06),2)</f>
        <v>77.319999999999993</v>
      </c>
      <c r="I19" s="18"/>
    </row>
    <row r="20" spans="2:10">
      <c r="B20" s="7" t="s">
        <v>2</v>
      </c>
      <c r="C20" s="119" t="s">
        <v>18</v>
      </c>
      <c r="D20" s="119"/>
      <c r="E20" s="119"/>
      <c r="F20" s="119"/>
      <c r="G20" s="119"/>
      <c r="H20" s="46">
        <f>TRUNC((19.85*26),2)</f>
        <v>516.1</v>
      </c>
      <c r="I20" s="18"/>
    </row>
    <row r="21" spans="2:10">
      <c r="B21" s="7" t="s">
        <v>3</v>
      </c>
      <c r="C21" s="130" t="s">
        <v>106</v>
      </c>
      <c r="D21" s="131"/>
      <c r="E21" s="131"/>
      <c r="F21" s="131"/>
      <c r="G21" s="131"/>
      <c r="H21" s="46">
        <v>394.64</v>
      </c>
      <c r="I21" s="18"/>
    </row>
    <row r="22" spans="2:10">
      <c r="B22" s="7" t="s">
        <v>4</v>
      </c>
      <c r="C22" s="126" t="s">
        <v>109</v>
      </c>
      <c r="D22" s="127"/>
      <c r="E22" s="127"/>
      <c r="F22" s="127"/>
      <c r="G22" s="127"/>
      <c r="H22" s="48">
        <v>0</v>
      </c>
      <c r="I22" s="19"/>
    </row>
    <row r="23" spans="2:10" ht="15" thickBot="1">
      <c r="B23" s="128" t="s">
        <v>19</v>
      </c>
      <c r="C23" s="129"/>
      <c r="D23" s="129"/>
      <c r="E23" s="129"/>
      <c r="F23" s="129"/>
      <c r="G23" s="129"/>
      <c r="H23" s="47">
        <f>SUM(H19:H22)</f>
        <v>988.06000000000006</v>
      </c>
      <c r="I23" s="22"/>
    </row>
    <row r="24" spans="2:10" ht="11.25" customHeight="1" thickBot="1">
      <c r="I24" s="4"/>
    </row>
    <row r="25" spans="2:10" ht="15" thickBot="1">
      <c r="B25" s="113" t="s">
        <v>20</v>
      </c>
      <c r="C25" s="114"/>
      <c r="D25" s="114"/>
      <c r="E25" s="114"/>
      <c r="F25" s="114"/>
      <c r="G25" s="114"/>
      <c r="H25" s="115"/>
      <c r="I25" s="8"/>
    </row>
    <row r="26" spans="2:10">
      <c r="B26" s="13">
        <v>3</v>
      </c>
      <c r="C26" s="124" t="s">
        <v>21</v>
      </c>
      <c r="D26" s="125"/>
      <c r="E26" s="125"/>
      <c r="F26" s="125"/>
      <c r="G26" s="125"/>
      <c r="H26" s="14" t="s">
        <v>13</v>
      </c>
      <c r="I26" s="18"/>
    </row>
    <row r="27" spans="2:10">
      <c r="B27" s="7" t="s">
        <v>1</v>
      </c>
      <c r="C27" s="126" t="s">
        <v>22</v>
      </c>
      <c r="D27" s="127"/>
      <c r="E27" s="127"/>
      <c r="F27" s="127"/>
      <c r="G27" s="127"/>
      <c r="H27" s="46">
        <v>0</v>
      </c>
      <c r="I27" s="18"/>
    </row>
    <row r="28" spans="2:10">
      <c r="B28" s="7" t="s">
        <v>2</v>
      </c>
      <c r="C28" s="126" t="s">
        <v>98</v>
      </c>
      <c r="D28" s="127"/>
      <c r="E28" s="127"/>
      <c r="F28" s="127"/>
      <c r="G28" s="127"/>
      <c r="H28" s="46">
        <v>0</v>
      </c>
      <c r="I28" s="18"/>
    </row>
    <row r="29" spans="2:10">
      <c r="B29" s="7" t="s">
        <v>3</v>
      </c>
      <c r="C29" s="139" t="s">
        <v>110</v>
      </c>
      <c r="D29" s="140"/>
      <c r="E29" s="140"/>
      <c r="F29" s="140"/>
      <c r="G29" s="140"/>
      <c r="H29" s="80">
        <v>200</v>
      </c>
      <c r="I29" s="18"/>
      <c r="J29" s="1" t="s">
        <v>126</v>
      </c>
    </row>
    <row r="30" spans="2:10">
      <c r="B30" s="7" t="s">
        <v>4</v>
      </c>
      <c r="C30" s="126" t="s">
        <v>23</v>
      </c>
      <c r="D30" s="127"/>
      <c r="E30" s="127"/>
      <c r="F30" s="127"/>
      <c r="G30" s="127"/>
      <c r="H30" s="46">
        <v>0</v>
      </c>
      <c r="I30" s="20"/>
    </row>
    <row r="31" spans="2:10" ht="15" thickBot="1">
      <c r="B31" s="128" t="s">
        <v>24</v>
      </c>
      <c r="C31" s="129"/>
      <c r="D31" s="129"/>
      <c r="E31" s="129"/>
      <c r="F31" s="129"/>
      <c r="G31" s="129"/>
      <c r="H31" s="47">
        <f>SUM(H27:H30)</f>
        <v>200</v>
      </c>
      <c r="I31" s="22"/>
    </row>
    <row r="32" spans="2:10" ht="15" thickBot="1">
      <c r="B32" s="8"/>
      <c r="C32" s="8"/>
      <c r="D32" s="8"/>
      <c r="E32" s="8"/>
      <c r="F32" s="8"/>
      <c r="G32" s="20"/>
      <c r="H32" s="20"/>
      <c r="I32" s="4"/>
    </row>
    <row r="33" spans="2:24" ht="15" thickBot="1">
      <c r="B33" s="133" t="s">
        <v>25</v>
      </c>
      <c r="C33" s="134"/>
      <c r="D33" s="134"/>
      <c r="E33" s="134"/>
      <c r="F33" s="134"/>
      <c r="G33" s="134"/>
      <c r="H33" s="135"/>
      <c r="I33" s="20"/>
    </row>
    <row r="34" spans="2:24" ht="6.75" customHeight="1" thickBot="1">
      <c r="B34" s="8"/>
      <c r="C34" s="8"/>
      <c r="D34" s="8"/>
      <c r="E34" s="8"/>
      <c r="F34" s="8"/>
      <c r="G34" s="20"/>
      <c r="H34" s="20"/>
      <c r="I34" s="24"/>
    </row>
    <row r="35" spans="2:24">
      <c r="B35" s="136" t="s">
        <v>26</v>
      </c>
      <c r="C35" s="137"/>
      <c r="D35" s="137"/>
      <c r="E35" s="137"/>
      <c r="F35" s="137"/>
      <c r="G35" s="137"/>
      <c r="H35" s="138"/>
      <c r="I35" s="8"/>
    </row>
    <row r="36" spans="2:24">
      <c r="B36" s="13" t="s">
        <v>27</v>
      </c>
      <c r="C36" s="122" t="s">
        <v>28</v>
      </c>
      <c r="D36" s="122"/>
      <c r="E36" s="122"/>
      <c r="F36" s="122"/>
      <c r="G36" s="25" t="s">
        <v>51</v>
      </c>
      <c r="H36" s="59" t="s">
        <v>29</v>
      </c>
      <c r="I36" s="18"/>
    </row>
    <row r="37" spans="2:24">
      <c r="B37" s="7" t="s">
        <v>1</v>
      </c>
      <c r="C37" s="105" t="s">
        <v>30</v>
      </c>
      <c r="D37" s="105"/>
      <c r="E37" s="105"/>
      <c r="F37" s="105"/>
      <c r="G37" s="27">
        <v>0</v>
      </c>
      <c r="H37" s="43">
        <f>TRUNC(G37*H$15,2)</f>
        <v>0</v>
      </c>
      <c r="I37" s="18"/>
    </row>
    <row r="38" spans="2:24">
      <c r="B38" s="7" t="s">
        <v>2</v>
      </c>
      <c r="C38" s="105" t="s">
        <v>31</v>
      </c>
      <c r="D38" s="105"/>
      <c r="E38" s="105"/>
      <c r="F38" s="105"/>
      <c r="G38" s="27">
        <v>1.4999999999999999E-2</v>
      </c>
      <c r="H38" s="43">
        <f t="shared" ref="H38:H44" si="0">TRUNC(G38*H$15,2)</f>
        <v>38.840000000000003</v>
      </c>
      <c r="I38" s="18"/>
    </row>
    <row r="39" spans="2:24">
      <c r="B39" s="7" t="s">
        <v>3</v>
      </c>
      <c r="C39" s="105" t="s">
        <v>32</v>
      </c>
      <c r="D39" s="105"/>
      <c r="E39" s="105"/>
      <c r="F39" s="105"/>
      <c r="G39" s="27">
        <v>0.01</v>
      </c>
      <c r="H39" s="43">
        <f t="shared" si="0"/>
        <v>25.89</v>
      </c>
      <c r="I39" s="18"/>
    </row>
    <row r="40" spans="2:24">
      <c r="B40" s="7" t="s">
        <v>4</v>
      </c>
      <c r="C40" s="105" t="s">
        <v>33</v>
      </c>
      <c r="D40" s="105"/>
      <c r="E40" s="105"/>
      <c r="F40" s="105"/>
      <c r="G40" s="27">
        <v>2E-3</v>
      </c>
      <c r="H40" s="43">
        <f t="shared" si="0"/>
        <v>5.17</v>
      </c>
      <c r="I40" s="18"/>
    </row>
    <row r="41" spans="2:24">
      <c r="B41" s="7" t="s">
        <v>5</v>
      </c>
      <c r="C41" s="105" t="s">
        <v>34</v>
      </c>
      <c r="D41" s="105"/>
      <c r="E41" s="105"/>
      <c r="F41" s="105"/>
      <c r="G41" s="27">
        <v>2.5000000000000001E-2</v>
      </c>
      <c r="H41" s="43">
        <f t="shared" si="0"/>
        <v>64.739999999999995</v>
      </c>
      <c r="I41" s="18"/>
    </row>
    <row r="42" spans="2:24">
      <c r="B42" s="7" t="s">
        <v>15</v>
      </c>
      <c r="C42" s="105" t="s">
        <v>35</v>
      </c>
      <c r="D42" s="105"/>
      <c r="E42" s="105"/>
      <c r="F42" s="105"/>
      <c r="G42" s="27">
        <v>0.08</v>
      </c>
      <c r="H42" s="43">
        <f t="shared" si="0"/>
        <v>207.18</v>
      </c>
      <c r="I42" s="18"/>
    </row>
    <row r="43" spans="2:24">
      <c r="B43" s="7" t="s">
        <v>36</v>
      </c>
      <c r="C43" s="105" t="s">
        <v>37</v>
      </c>
      <c r="D43" s="105"/>
      <c r="E43" s="105"/>
      <c r="F43" s="105"/>
      <c r="G43" s="27">
        <v>1.4999999999999999E-2</v>
      </c>
      <c r="H43" s="43">
        <f t="shared" si="0"/>
        <v>38.840000000000003</v>
      </c>
      <c r="I43" s="18"/>
      <c r="X43" s="28"/>
    </row>
    <row r="44" spans="2:24">
      <c r="B44" s="7" t="s">
        <v>38</v>
      </c>
      <c r="C44" s="105" t="s">
        <v>39</v>
      </c>
      <c r="D44" s="105"/>
      <c r="E44" s="105"/>
      <c r="F44" s="105"/>
      <c r="G44" s="27">
        <v>6.0000000000000001E-3</v>
      </c>
      <c r="H44" s="43">
        <f t="shared" si="0"/>
        <v>15.53</v>
      </c>
      <c r="I44" s="20"/>
    </row>
    <row r="45" spans="2:24" ht="15" thickBot="1">
      <c r="B45" s="120" t="s">
        <v>40</v>
      </c>
      <c r="C45" s="121"/>
      <c r="D45" s="121"/>
      <c r="E45" s="121"/>
      <c r="F45" s="121"/>
      <c r="G45" s="29">
        <f>SUM(G37:G44)</f>
        <v>0.15300000000000002</v>
      </c>
      <c r="H45" s="21">
        <f>SUM(H37:H44)</f>
        <v>396.18999999999994</v>
      </c>
      <c r="I45" s="22"/>
    </row>
    <row r="46" spans="2:24" ht="9.75" customHeight="1" thickBot="1">
      <c r="B46" s="8"/>
      <c r="C46" s="8"/>
      <c r="D46" s="8"/>
      <c r="E46" s="8"/>
      <c r="F46" s="8"/>
      <c r="G46" s="30"/>
      <c r="H46" s="20"/>
      <c r="I46" s="24"/>
    </row>
    <row r="47" spans="2:24">
      <c r="B47" s="136" t="s">
        <v>102</v>
      </c>
      <c r="C47" s="137"/>
      <c r="D47" s="137"/>
      <c r="E47" s="137"/>
      <c r="F47" s="137"/>
      <c r="G47" s="137"/>
      <c r="H47" s="138"/>
      <c r="I47" s="8"/>
    </row>
    <row r="48" spans="2:24">
      <c r="B48" s="13" t="s">
        <v>41</v>
      </c>
      <c r="C48" s="122" t="s">
        <v>42</v>
      </c>
      <c r="D48" s="122"/>
      <c r="E48" s="122"/>
      <c r="F48" s="122"/>
      <c r="G48" s="25" t="s">
        <v>43</v>
      </c>
      <c r="H48" s="59" t="s">
        <v>13</v>
      </c>
      <c r="I48" s="18"/>
    </row>
    <row r="49" spans="2:19">
      <c r="B49" s="7" t="s">
        <v>1</v>
      </c>
      <c r="C49" s="141" t="s">
        <v>42</v>
      </c>
      <c r="D49" s="141"/>
      <c r="E49" s="141"/>
      <c r="F49" s="141"/>
      <c r="G49" s="31">
        <v>8.3330000000000001E-2</v>
      </c>
      <c r="H49" s="43">
        <f t="shared" ref="H49:H52" si="1">TRUNC(G49*H$15,2)</f>
        <v>215.8</v>
      </c>
      <c r="I49" s="18"/>
    </row>
    <row r="50" spans="2:19">
      <c r="B50" s="7" t="s">
        <v>2</v>
      </c>
      <c r="C50" s="100" t="s">
        <v>99</v>
      </c>
      <c r="D50" s="101"/>
      <c r="E50" s="101"/>
      <c r="F50" s="102"/>
      <c r="G50" s="31">
        <v>2.7799999999999998E-2</v>
      </c>
      <c r="H50" s="43">
        <f t="shared" si="1"/>
        <v>71.989999999999995</v>
      </c>
      <c r="I50" s="18"/>
    </row>
    <row r="51" spans="2:19">
      <c r="B51" s="103" t="s">
        <v>57</v>
      </c>
      <c r="C51" s="104"/>
      <c r="D51" s="104"/>
      <c r="E51" s="104"/>
      <c r="F51" s="104"/>
      <c r="G51" s="31">
        <f>SUM(G49:G50)</f>
        <v>0.11113000000000001</v>
      </c>
      <c r="H51" s="43">
        <f>SUM(H49:H50)</f>
        <v>287.79000000000002</v>
      </c>
      <c r="I51" s="18"/>
    </row>
    <row r="52" spans="2:19">
      <c r="B52" s="7" t="s">
        <v>3</v>
      </c>
      <c r="C52" s="105" t="s">
        <v>100</v>
      </c>
      <c r="D52" s="105"/>
      <c r="E52" s="105"/>
      <c r="F52" s="105"/>
      <c r="G52" s="31">
        <f>G51*G45</f>
        <v>1.7002890000000003E-2</v>
      </c>
      <c r="H52" s="43">
        <f t="shared" si="1"/>
        <v>44.03</v>
      </c>
      <c r="I52" s="20"/>
    </row>
    <row r="53" spans="2:19" ht="15" thickBot="1">
      <c r="B53" s="120" t="s">
        <v>40</v>
      </c>
      <c r="C53" s="121"/>
      <c r="D53" s="121"/>
      <c r="E53" s="121"/>
      <c r="F53" s="121"/>
      <c r="G53" s="29">
        <f>G51+G52</f>
        <v>0.12813289</v>
      </c>
      <c r="H53" s="21">
        <f>H51+H52</f>
        <v>331.82000000000005</v>
      </c>
      <c r="I53" s="20"/>
    </row>
    <row r="54" spans="2:19" ht="9.75" customHeight="1" thickBot="1">
      <c r="B54" s="8"/>
      <c r="C54" s="8"/>
      <c r="D54" s="8"/>
      <c r="E54" s="8"/>
      <c r="F54" s="8"/>
      <c r="G54" s="30"/>
      <c r="H54" s="20"/>
      <c r="I54" s="24"/>
    </row>
    <row r="55" spans="2:19">
      <c r="B55" s="136" t="s">
        <v>44</v>
      </c>
      <c r="C55" s="137"/>
      <c r="D55" s="137"/>
      <c r="E55" s="137"/>
      <c r="F55" s="137"/>
      <c r="G55" s="137"/>
      <c r="H55" s="138"/>
      <c r="I55" s="8"/>
    </row>
    <row r="56" spans="2:19">
      <c r="B56" s="13" t="s">
        <v>45</v>
      </c>
      <c r="C56" s="122" t="s">
        <v>46</v>
      </c>
      <c r="D56" s="122"/>
      <c r="E56" s="122"/>
      <c r="F56" s="122"/>
      <c r="G56" s="25" t="s">
        <v>43</v>
      </c>
      <c r="H56" s="59" t="s">
        <v>13</v>
      </c>
      <c r="I56" s="18"/>
    </row>
    <row r="57" spans="2:19">
      <c r="B57" s="7" t="s">
        <v>1</v>
      </c>
      <c r="C57" s="105" t="s">
        <v>46</v>
      </c>
      <c r="D57" s="105"/>
      <c r="E57" s="105"/>
      <c r="F57" s="105"/>
      <c r="G57" s="31">
        <v>2.9999999999999997E-4</v>
      </c>
      <c r="H57" s="43">
        <f t="shared" ref="H57:H58" si="2">TRUNC(G57*H$15,2)</f>
        <v>0.77</v>
      </c>
      <c r="I57" s="18"/>
    </row>
    <row r="58" spans="2:19">
      <c r="B58" s="7" t="s">
        <v>2</v>
      </c>
      <c r="C58" s="105" t="s">
        <v>47</v>
      </c>
      <c r="D58" s="105"/>
      <c r="E58" s="105"/>
      <c r="F58" s="105"/>
      <c r="G58" s="60">
        <f>ROUND(G45*G57,6)</f>
        <v>4.6E-5</v>
      </c>
      <c r="H58" s="43">
        <f t="shared" si="2"/>
        <v>0.11</v>
      </c>
      <c r="I58" s="20"/>
    </row>
    <row r="59" spans="2:19" ht="15" thickBot="1">
      <c r="B59" s="120" t="s">
        <v>40</v>
      </c>
      <c r="C59" s="121"/>
      <c r="D59" s="121"/>
      <c r="E59" s="121"/>
      <c r="F59" s="121"/>
      <c r="G59" s="29">
        <f>SUM(G57:G58)</f>
        <v>3.4599999999999995E-4</v>
      </c>
      <c r="H59" s="21">
        <f>SUM(H57:H58)</f>
        <v>0.88</v>
      </c>
      <c r="I59" s="57"/>
    </row>
    <row r="60" spans="2:19" ht="9.75" customHeight="1" thickBot="1">
      <c r="B60" s="142"/>
      <c r="C60" s="143"/>
      <c r="D60" s="143"/>
      <c r="E60" s="143"/>
      <c r="F60" s="143"/>
      <c r="G60" s="143"/>
      <c r="H60" s="143"/>
      <c r="I60" s="33"/>
      <c r="S60" s="34"/>
    </row>
    <row r="61" spans="2:19">
      <c r="B61" s="136" t="s">
        <v>48</v>
      </c>
      <c r="C61" s="137"/>
      <c r="D61" s="137"/>
      <c r="E61" s="137"/>
      <c r="F61" s="137"/>
      <c r="G61" s="137"/>
      <c r="H61" s="138"/>
      <c r="I61" s="8"/>
      <c r="S61" s="34"/>
    </row>
    <row r="62" spans="2:19">
      <c r="B62" s="13" t="s">
        <v>49</v>
      </c>
      <c r="C62" s="122" t="s">
        <v>50</v>
      </c>
      <c r="D62" s="122"/>
      <c r="E62" s="122"/>
      <c r="F62" s="122"/>
      <c r="G62" s="25" t="s">
        <v>51</v>
      </c>
      <c r="H62" s="59" t="s">
        <v>13</v>
      </c>
      <c r="I62" s="18"/>
    </row>
    <row r="63" spans="2:19">
      <c r="B63" s="7" t="s">
        <v>1</v>
      </c>
      <c r="C63" s="105" t="s">
        <v>88</v>
      </c>
      <c r="D63" s="105"/>
      <c r="E63" s="105"/>
      <c r="F63" s="105"/>
      <c r="G63" s="31">
        <v>4.1999999999999997E-3</v>
      </c>
      <c r="H63" s="43">
        <f t="shared" ref="H63:H68" si="3">TRUNC(G63*H$15,2)</f>
        <v>10.87</v>
      </c>
      <c r="I63" s="18"/>
      <c r="O63" s="35"/>
      <c r="P63" s="35"/>
      <c r="R63" s="35"/>
      <c r="S63" s="35"/>
    </row>
    <row r="64" spans="2:19">
      <c r="B64" s="7" t="s">
        <v>2</v>
      </c>
      <c r="C64" s="105" t="s">
        <v>52</v>
      </c>
      <c r="D64" s="105"/>
      <c r="E64" s="105"/>
      <c r="F64" s="105"/>
      <c r="G64" s="31">
        <f>G42*G63</f>
        <v>3.3599999999999998E-4</v>
      </c>
      <c r="H64" s="43">
        <f t="shared" si="3"/>
        <v>0.87</v>
      </c>
      <c r="I64" s="18"/>
    </row>
    <row r="65" spans="2:19">
      <c r="B65" s="7" t="s">
        <v>3</v>
      </c>
      <c r="C65" s="141" t="s">
        <v>93</v>
      </c>
      <c r="D65" s="141"/>
      <c r="E65" s="141"/>
      <c r="F65" s="141"/>
      <c r="G65" s="31">
        <v>0.02</v>
      </c>
      <c r="H65" s="43">
        <f t="shared" si="3"/>
        <v>51.79</v>
      </c>
      <c r="I65" s="18"/>
      <c r="O65" s="35"/>
      <c r="S65" s="36"/>
    </row>
    <row r="66" spans="2:19">
      <c r="B66" s="7" t="s">
        <v>4</v>
      </c>
      <c r="C66" s="100" t="s">
        <v>87</v>
      </c>
      <c r="D66" s="101"/>
      <c r="E66" s="101"/>
      <c r="F66" s="102"/>
      <c r="G66" s="31">
        <v>1.9400000000000001E-2</v>
      </c>
      <c r="H66" s="43">
        <f t="shared" si="3"/>
        <v>50.24</v>
      </c>
      <c r="I66" s="18"/>
    </row>
    <row r="67" spans="2:19">
      <c r="B67" s="7" t="s">
        <v>5</v>
      </c>
      <c r="C67" s="105" t="s">
        <v>53</v>
      </c>
      <c r="D67" s="105"/>
      <c r="E67" s="105"/>
      <c r="F67" s="105"/>
      <c r="G67" s="31">
        <f>ROUND(G45*G66,6)</f>
        <v>2.9680000000000002E-3</v>
      </c>
      <c r="H67" s="43">
        <f t="shared" si="3"/>
        <v>7.68</v>
      </c>
      <c r="I67" s="18"/>
    </row>
    <row r="68" spans="2:19">
      <c r="B68" s="7" t="s">
        <v>15</v>
      </c>
      <c r="C68" s="141" t="s">
        <v>94</v>
      </c>
      <c r="D68" s="141"/>
      <c r="E68" s="141"/>
      <c r="F68" s="141"/>
      <c r="G68" s="31">
        <v>0.02</v>
      </c>
      <c r="H68" s="43">
        <f t="shared" si="3"/>
        <v>51.79</v>
      </c>
      <c r="I68" s="18"/>
      <c r="M68" s="37"/>
    </row>
    <row r="69" spans="2:19" ht="15" thickBot="1">
      <c r="B69" s="120" t="s">
        <v>40</v>
      </c>
      <c r="C69" s="121"/>
      <c r="D69" s="121"/>
      <c r="E69" s="121"/>
      <c r="F69" s="121"/>
      <c r="G69" s="29">
        <f>SUM(G63:G68)</f>
        <v>6.6904000000000005E-2</v>
      </c>
      <c r="H69" s="21">
        <f>SUM(H63:H68)</f>
        <v>173.24</v>
      </c>
      <c r="I69" s="22"/>
    </row>
    <row r="70" spans="2:19" ht="9.75" customHeight="1" thickBot="1">
      <c r="B70" s="8"/>
      <c r="C70" s="8"/>
      <c r="D70" s="8"/>
      <c r="E70" s="8"/>
      <c r="F70" s="8"/>
      <c r="G70" s="30"/>
      <c r="H70" s="20"/>
      <c r="I70" s="24"/>
    </row>
    <row r="71" spans="2:19">
      <c r="B71" s="136" t="s">
        <v>54</v>
      </c>
      <c r="C71" s="137"/>
      <c r="D71" s="137"/>
      <c r="E71" s="137"/>
      <c r="F71" s="137"/>
      <c r="G71" s="137"/>
      <c r="H71" s="138"/>
      <c r="I71" s="8"/>
    </row>
    <row r="72" spans="2:19">
      <c r="B72" s="13" t="s">
        <v>55</v>
      </c>
      <c r="C72" s="122" t="s">
        <v>56</v>
      </c>
      <c r="D72" s="122"/>
      <c r="E72" s="122"/>
      <c r="F72" s="122"/>
      <c r="G72" s="25" t="s">
        <v>51</v>
      </c>
      <c r="H72" s="59" t="s">
        <v>13</v>
      </c>
      <c r="I72" s="18"/>
    </row>
    <row r="73" spans="2:19">
      <c r="B73" s="7" t="s">
        <v>1</v>
      </c>
      <c r="C73" s="141" t="s">
        <v>101</v>
      </c>
      <c r="D73" s="141"/>
      <c r="E73" s="141"/>
      <c r="F73" s="141"/>
      <c r="G73" s="31">
        <v>8.3299999999999999E-2</v>
      </c>
      <c r="H73" s="43">
        <f t="shared" ref="H73:H78" si="4">TRUNC(G73*H$15,2)</f>
        <v>215.72</v>
      </c>
      <c r="I73" s="18"/>
    </row>
    <row r="74" spans="2:19">
      <c r="B74" s="7" t="s">
        <v>2</v>
      </c>
      <c r="C74" s="105" t="s">
        <v>89</v>
      </c>
      <c r="D74" s="105"/>
      <c r="E74" s="105"/>
      <c r="F74" s="105"/>
      <c r="G74" s="31">
        <v>1.3899999999999999E-2</v>
      </c>
      <c r="H74" s="43">
        <f t="shared" si="4"/>
        <v>35.99</v>
      </c>
      <c r="I74" s="18"/>
    </row>
    <row r="75" spans="2:19">
      <c r="B75" s="7" t="s">
        <v>3</v>
      </c>
      <c r="C75" s="105" t="s">
        <v>91</v>
      </c>
      <c r="D75" s="105"/>
      <c r="E75" s="105"/>
      <c r="F75" s="105"/>
      <c r="G75" s="31">
        <v>2.1000000000000001E-4</v>
      </c>
      <c r="H75" s="43">
        <f t="shared" si="4"/>
        <v>0.54</v>
      </c>
      <c r="I75" s="18"/>
    </row>
    <row r="76" spans="2:19">
      <c r="B76" s="7" t="s">
        <v>4</v>
      </c>
      <c r="C76" s="105" t="s">
        <v>90</v>
      </c>
      <c r="D76" s="105"/>
      <c r="E76" s="105"/>
      <c r="F76" s="105"/>
      <c r="G76" s="31">
        <v>2.8E-3</v>
      </c>
      <c r="H76" s="43">
        <f t="shared" si="4"/>
        <v>7.25</v>
      </c>
      <c r="I76" s="18"/>
    </row>
    <row r="77" spans="2:19">
      <c r="B77" s="7" t="s">
        <v>5</v>
      </c>
      <c r="C77" s="149" t="s">
        <v>92</v>
      </c>
      <c r="D77" s="149"/>
      <c r="E77" s="149"/>
      <c r="F77" s="149"/>
      <c r="G77" s="31">
        <v>2.9999999999999997E-4</v>
      </c>
      <c r="H77" s="43">
        <f t="shared" si="4"/>
        <v>0.77</v>
      </c>
      <c r="I77" s="18"/>
    </row>
    <row r="78" spans="2:19">
      <c r="B78" s="7" t="s">
        <v>15</v>
      </c>
      <c r="C78" s="105" t="s">
        <v>23</v>
      </c>
      <c r="D78" s="105"/>
      <c r="E78" s="105"/>
      <c r="F78" s="105"/>
      <c r="G78" s="31">
        <v>0</v>
      </c>
      <c r="H78" s="43">
        <f t="shared" si="4"/>
        <v>0</v>
      </c>
      <c r="I78" s="18"/>
    </row>
    <row r="79" spans="2:19">
      <c r="B79" s="103" t="s">
        <v>57</v>
      </c>
      <c r="C79" s="104"/>
      <c r="D79" s="104"/>
      <c r="E79" s="104"/>
      <c r="F79" s="104"/>
      <c r="G79" s="31">
        <f>SUM(G73:G78)</f>
        <v>0.10050999999999999</v>
      </c>
      <c r="H79" s="23">
        <f>SUM(H73:H78)</f>
        <v>260.27</v>
      </c>
      <c r="I79" s="18"/>
    </row>
    <row r="80" spans="2:19">
      <c r="B80" s="7" t="s">
        <v>36</v>
      </c>
      <c r="C80" s="105" t="s">
        <v>58</v>
      </c>
      <c r="D80" s="105"/>
      <c r="E80" s="105"/>
      <c r="F80" s="105"/>
      <c r="G80" s="31">
        <f>G45*G79</f>
        <v>1.5378030000000001E-2</v>
      </c>
      <c r="H80" s="43">
        <f>TRUNC(G80*H$15,2)</f>
        <v>39.82</v>
      </c>
      <c r="I80" s="20"/>
    </row>
    <row r="81" spans="2:16" ht="15" thickBot="1">
      <c r="B81" s="120" t="s">
        <v>40</v>
      </c>
      <c r="C81" s="121"/>
      <c r="D81" s="121"/>
      <c r="E81" s="121"/>
      <c r="F81" s="121"/>
      <c r="G81" s="29">
        <f>G79+G80</f>
        <v>0.11588802999999999</v>
      </c>
      <c r="H81" s="21">
        <f>H79+H80</f>
        <v>300.08999999999997</v>
      </c>
      <c r="I81" s="22"/>
    </row>
    <row r="82" spans="2:16" ht="9.75" customHeight="1" thickBot="1">
      <c r="B82" s="8"/>
      <c r="C82" s="8"/>
      <c r="D82" s="8"/>
      <c r="E82" s="8"/>
      <c r="F82" s="8"/>
      <c r="G82" s="30"/>
      <c r="H82" s="20"/>
      <c r="I82" s="24"/>
    </row>
    <row r="83" spans="2:16">
      <c r="B83" s="136" t="s">
        <v>59</v>
      </c>
      <c r="C83" s="137"/>
      <c r="D83" s="137"/>
      <c r="E83" s="137"/>
      <c r="F83" s="137"/>
      <c r="G83" s="137"/>
      <c r="H83" s="138"/>
      <c r="I83" s="8"/>
    </row>
    <row r="84" spans="2:16">
      <c r="B84" s="13">
        <v>4</v>
      </c>
      <c r="C84" s="122" t="s">
        <v>60</v>
      </c>
      <c r="D84" s="122"/>
      <c r="E84" s="122"/>
      <c r="F84" s="122"/>
      <c r="G84" s="25" t="s">
        <v>51</v>
      </c>
      <c r="H84" s="59" t="s">
        <v>13</v>
      </c>
      <c r="I84" s="18"/>
    </row>
    <row r="85" spans="2:16">
      <c r="B85" s="7" t="s">
        <v>27</v>
      </c>
      <c r="C85" s="105" t="s">
        <v>28</v>
      </c>
      <c r="D85" s="105"/>
      <c r="E85" s="105"/>
      <c r="F85" s="105"/>
      <c r="G85" s="31">
        <f>G45</f>
        <v>0.15300000000000002</v>
      </c>
      <c r="H85" s="43">
        <f>H45</f>
        <v>396.18999999999994</v>
      </c>
      <c r="I85" s="18"/>
    </row>
    <row r="86" spans="2:16">
      <c r="B86" s="7" t="s">
        <v>41</v>
      </c>
      <c r="C86" s="105" t="s">
        <v>103</v>
      </c>
      <c r="D86" s="105"/>
      <c r="E86" s="105"/>
      <c r="F86" s="105"/>
      <c r="G86" s="31">
        <f>G53</f>
        <v>0.12813289</v>
      </c>
      <c r="H86" s="43">
        <f>H53</f>
        <v>331.82000000000005</v>
      </c>
      <c r="I86" s="18"/>
    </row>
    <row r="87" spans="2:16">
      <c r="B87" s="7" t="s">
        <v>45</v>
      </c>
      <c r="C87" s="105" t="s">
        <v>46</v>
      </c>
      <c r="D87" s="105"/>
      <c r="E87" s="105"/>
      <c r="F87" s="105"/>
      <c r="G87" s="31">
        <f>G59</f>
        <v>3.4599999999999995E-4</v>
      </c>
      <c r="H87" s="43">
        <f>H59</f>
        <v>0.88</v>
      </c>
      <c r="I87" s="18"/>
    </row>
    <row r="88" spans="2:16">
      <c r="B88" s="7" t="s">
        <v>49</v>
      </c>
      <c r="C88" s="105" t="s">
        <v>61</v>
      </c>
      <c r="D88" s="105"/>
      <c r="E88" s="105"/>
      <c r="F88" s="105"/>
      <c r="G88" s="31">
        <f>G69</f>
        <v>6.6904000000000005E-2</v>
      </c>
      <c r="H88" s="43">
        <f>H69</f>
        <v>173.24</v>
      </c>
      <c r="I88" s="18"/>
    </row>
    <row r="89" spans="2:16">
      <c r="B89" s="7" t="s">
        <v>55</v>
      </c>
      <c r="C89" s="105" t="s">
        <v>62</v>
      </c>
      <c r="D89" s="105"/>
      <c r="E89" s="105"/>
      <c r="F89" s="105"/>
      <c r="G89" s="31">
        <f>G81</f>
        <v>0.11588802999999999</v>
      </c>
      <c r="H89" s="43">
        <f>H81</f>
        <v>300.08999999999997</v>
      </c>
      <c r="I89" s="18"/>
    </row>
    <row r="90" spans="2:16" ht="15" thickBot="1">
      <c r="B90" s="120" t="s">
        <v>40</v>
      </c>
      <c r="C90" s="121"/>
      <c r="D90" s="121"/>
      <c r="E90" s="121"/>
      <c r="F90" s="121"/>
      <c r="G90" s="29">
        <f>SUM(G85:G89)</f>
        <v>0.46427092000000003</v>
      </c>
      <c r="H90" s="21">
        <f>SUM(H85:H89)</f>
        <v>1202.22</v>
      </c>
      <c r="I90" s="20"/>
    </row>
    <row r="91" spans="2:16" ht="9.75" customHeight="1" thickBot="1">
      <c r="B91" s="8"/>
      <c r="C91" s="8"/>
      <c r="D91" s="8"/>
      <c r="E91" s="8"/>
      <c r="F91" s="8"/>
      <c r="G91" s="30"/>
      <c r="H91" s="20"/>
      <c r="I91" s="4"/>
    </row>
    <row r="92" spans="2:16" ht="15" thickBot="1">
      <c r="B92" s="133" t="s">
        <v>63</v>
      </c>
      <c r="C92" s="134"/>
      <c r="D92" s="134"/>
      <c r="E92" s="134"/>
      <c r="F92" s="134"/>
      <c r="G92" s="134"/>
      <c r="H92" s="135"/>
      <c r="I92" s="20"/>
    </row>
    <row r="93" spans="2:16" ht="9.75" customHeight="1" thickBot="1">
      <c r="B93" s="8"/>
      <c r="C93" s="8"/>
      <c r="D93" s="8"/>
      <c r="E93" s="8"/>
      <c r="F93" s="8"/>
      <c r="G93" s="30"/>
      <c r="H93" s="20"/>
      <c r="I93" s="24"/>
    </row>
    <row r="94" spans="2:16">
      <c r="B94" s="136" t="s">
        <v>64</v>
      </c>
      <c r="C94" s="137"/>
      <c r="D94" s="137"/>
      <c r="E94" s="137"/>
      <c r="F94" s="137"/>
      <c r="G94" s="137"/>
      <c r="H94" s="138"/>
      <c r="I94" s="8"/>
    </row>
    <row r="95" spans="2:16">
      <c r="B95" s="13">
        <v>5</v>
      </c>
      <c r="C95" s="122" t="s">
        <v>65</v>
      </c>
      <c r="D95" s="122"/>
      <c r="E95" s="122"/>
      <c r="F95" s="122"/>
      <c r="G95" s="25" t="s">
        <v>51</v>
      </c>
      <c r="H95" s="59" t="s">
        <v>13</v>
      </c>
      <c r="I95" s="38"/>
    </row>
    <row r="96" spans="2:16">
      <c r="B96" s="7" t="s">
        <v>1</v>
      </c>
      <c r="C96" s="105" t="s">
        <v>66</v>
      </c>
      <c r="D96" s="105"/>
      <c r="E96" s="105"/>
      <c r="F96" s="105"/>
      <c r="G96" s="31">
        <v>1.4999999999999999E-2</v>
      </c>
      <c r="H96" s="43">
        <f>TRUNC((G96*H111),2)</f>
        <v>74.7</v>
      </c>
      <c r="I96" s="18"/>
      <c r="P96" s="39"/>
    </row>
    <row r="97" spans="2:13">
      <c r="B97" s="7" t="s">
        <v>2</v>
      </c>
      <c r="C97" s="105" t="s">
        <v>67</v>
      </c>
      <c r="D97" s="105"/>
      <c r="E97" s="105"/>
      <c r="F97" s="105"/>
      <c r="G97" s="31">
        <v>0.02</v>
      </c>
      <c r="H97" s="43">
        <f>TRUNC(G97*H111,2)</f>
        <v>99.6</v>
      </c>
      <c r="I97" s="18"/>
    </row>
    <row r="98" spans="2:13">
      <c r="B98" s="50" t="s">
        <v>3</v>
      </c>
      <c r="C98" s="162" t="s">
        <v>95</v>
      </c>
      <c r="D98" s="162"/>
      <c r="E98" s="162"/>
      <c r="F98" s="162"/>
      <c r="G98" s="51"/>
      <c r="H98" s="52"/>
      <c r="I98" s="18"/>
    </row>
    <row r="99" spans="2:13">
      <c r="B99" s="146" t="s">
        <v>68</v>
      </c>
      <c r="C99" s="147"/>
      <c r="D99" s="148" t="s">
        <v>96</v>
      </c>
      <c r="E99" s="148"/>
      <c r="F99" s="148"/>
      <c r="G99" s="31">
        <v>0.03</v>
      </c>
      <c r="H99" s="54">
        <f>(H$113*G99)</f>
        <v>175.01999210435389</v>
      </c>
      <c r="I99" s="18"/>
    </row>
    <row r="100" spans="2:13">
      <c r="B100" s="146" t="s">
        <v>69</v>
      </c>
      <c r="C100" s="147"/>
      <c r="D100" s="148" t="s">
        <v>97</v>
      </c>
      <c r="E100" s="148"/>
      <c r="F100" s="148"/>
      <c r="G100" s="31">
        <v>6.4999999999999997E-3</v>
      </c>
      <c r="H100" s="54">
        <f>(H$113*G100)</f>
        <v>37.920998289276675</v>
      </c>
      <c r="I100" s="18"/>
    </row>
    <row r="101" spans="2:13">
      <c r="B101" s="146" t="s">
        <v>70</v>
      </c>
      <c r="C101" s="147"/>
      <c r="D101" s="148" t="s">
        <v>71</v>
      </c>
      <c r="E101" s="148"/>
      <c r="F101" s="148"/>
      <c r="G101" s="31">
        <v>0.05</v>
      </c>
      <c r="H101" s="54">
        <f>(H$113*G101)</f>
        <v>291.69998684058982</v>
      </c>
      <c r="I101" s="18"/>
    </row>
    <row r="102" spans="2:13">
      <c r="B102" s="157" t="s">
        <v>72</v>
      </c>
      <c r="C102" s="158"/>
      <c r="D102" s="159" t="s">
        <v>131</v>
      </c>
      <c r="E102" s="159"/>
      <c r="F102" s="159"/>
      <c r="G102" s="88">
        <v>0.03</v>
      </c>
      <c r="H102" s="89">
        <f>(H$113*G102)</f>
        <v>175.01999210435389</v>
      </c>
      <c r="I102" s="20"/>
    </row>
    <row r="103" spans="2:13" ht="15" thickBot="1">
      <c r="B103" s="144" t="s">
        <v>40</v>
      </c>
      <c r="C103" s="145"/>
      <c r="D103" s="145"/>
      <c r="E103" s="145"/>
      <c r="F103" s="145"/>
      <c r="G103" s="145"/>
      <c r="H103" s="53">
        <f>H96+H97+H99+H100+H101+H102</f>
        <v>853.96096933857416</v>
      </c>
      <c r="I103" s="22"/>
    </row>
    <row r="104" spans="2:13" ht="9.75" customHeight="1" thickBot="1">
      <c r="B104" s="57"/>
      <c r="C104" s="57"/>
      <c r="D104" s="57"/>
      <c r="E104" s="57"/>
      <c r="F104" s="57"/>
      <c r="G104" s="57"/>
      <c r="H104" s="57"/>
      <c r="I104" s="4"/>
    </row>
    <row r="105" spans="2:13" ht="15" thickBot="1">
      <c r="B105" s="152" t="s">
        <v>73</v>
      </c>
      <c r="C105" s="153"/>
      <c r="D105" s="153"/>
      <c r="E105" s="153"/>
      <c r="F105" s="153"/>
      <c r="G105" s="153"/>
      <c r="H105" s="154"/>
      <c r="I105" s="8"/>
    </row>
    <row r="106" spans="2:13">
      <c r="B106" s="155" t="s">
        <v>74</v>
      </c>
      <c r="C106" s="125"/>
      <c r="D106" s="125"/>
      <c r="E106" s="125"/>
      <c r="F106" s="125"/>
      <c r="G106" s="125"/>
      <c r="H106" s="14" t="s">
        <v>13</v>
      </c>
      <c r="I106" s="18"/>
    </row>
    <row r="107" spans="2:13">
      <c r="B107" s="7" t="s">
        <v>1</v>
      </c>
      <c r="C107" s="126" t="s">
        <v>75</v>
      </c>
      <c r="D107" s="127"/>
      <c r="E107" s="127"/>
      <c r="F107" s="127"/>
      <c r="G107" s="127"/>
      <c r="H107" s="43">
        <f>H15</f>
        <v>2589.7587674732222</v>
      </c>
      <c r="I107" s="18"/>
    </row>
    <row r="108" spans="2:13">
      <c r="B108" s="7" t="s">
        <v>2</v>
      </c>
      <c r="C108" s="126" t="s">
        <v>76</v>
      </c>
      <c r="D108" s="127"/>
      <c r="E108" s="127"/>
      <c r="F108" s="127"/>
      <c r="G108" s="127"/>
      <c r="H108" s="43">
        <f>H23</f>
        <v>988.06000000000006</v>
      </c>
      <c r="I108" s="18"/>
    </row>
    <row r="109" spans="2:13">
      <c r="B109" s="7" t="s">
        <v>3</v>
      </c>
      <c r="C109" s="126" t="s">
        <v>77</v>
      </c>
      <c r="D109" s="127"/>
      <c r="E109" s="127"/>
      <c r="F109" s="127"/>
      <c r="G109" s="127"/>
      <c r="H109" s="43">
        <f>H31</f>
        <v>200</v>
      </c>
      <c r="I109" s="18"/>
    </row>
    <row r="110" spans="2:13">
      <c r="B110" s="7" t="s">
        <v>4</v>
      </c>
      <c r="C110" s="126" t="s">
        <v>60</v>
      </c>
      <c r="D110" s="127"/>
      <c r="E110" s="127"/>
      <c r="F110" s="127"/>
      <c r="G110" s="127"/>
      <c r="H110" s="43">
        <f>H90</f>
        <v>1202.22</v>
      </c>
      <c r="I110" s="20"/>
    </row>
    <row r="111" spans="2:13">
      <c r="B111" s="160" t="s">
        <v>78</v>
      </c>
      <c r="C111" s="161"/>
      <c r="D111" s="161"/>
      <c r="E111" s="161"/>
      <c r="F111" s="161"/>
      <c r="G111" s="161"/>
      <c r="H111" s="44">
        <f>SUM(H107:H110)</f>
        <v>4980.0387674732219</v>
      </c>
      <c r="I111" s="18"/>
    </row>
    <row r="112" spans="2:13" s="40" customFormat="1">
      <c r="B112" s="7" t="s">
        <v>5</v>
      </c>
      <c r="C112" s="126" t="s">
        <v>79</v>
      </c>
      <c r="D112" s="127"/>
      <c r="E112" s="127"/>
      <c r="F112" s="127"/>
      <c r="G112" s="127"/>
      <c r="H112" s="43">
        <f>H103</f>
        <v>853.96096933857416</v>
      </c>
      <c r="I112" s="20"/>
      <c r="M112" s="41"/>
    </row>
    <row r="113" spans="2:9" ht="15" thickBot="1">
      <c r="B113" s="128" t="s">
        <v>80</v>
      </c>
      <c r="C113" s="129"/>
      <c r="D113" s="129"/>
      <c r="E113" s="129"/>
      <c r="F113" s="129"/>
      <c r="G113" s="129"/>
      <c r="H113" s="45">
        <f>(H111+H96+H97)/(1-SUM(G99:G102))</f>
        <v>5833.9997368117965</v>
      </c>
      <c r="I113" s="20"/>
    </row>
    <row r="114" spans="2:9" ht="9.75" customHeight="1">
      <c r="B114" s="8"/>
      <c r="C114" s="8"/>
      <c r="D114" s="8"/>
      <c r="E114" s="8"/>
      <c r="F114" s="8"/>
      <c r="G114" s="8"/>
      <c r="H114" s="20"/>
      <c r="I114" s="4"/>
    </row>
    <row r="115" spans="2:9" ht="9.75" customHeight="1" thickBot="1">
      <c r="I115" s="4"/>
    </row>
    <row r="116" spans="2:9" ht="15" thickBot="1">
      <c r="B116" s="152" t="s">
        <v>81</v>
      </c>
      <c r="C116" s="153"/>
      <c r="D116" s="153"/>
      <c r="E116" s="153"/>
      <c r="F116" s="153"/>
      <c r="G116" s="153"/>
      <c r="H116" s="154"/>
      <c r="I116" s="8"/>
    </row>
    <row r="117" spans="2:9">
      <c r="B117" s="155" t="s">
        <v>82</v>
      </c>
      <c r="C117" s="125"/>
      <c r="D117" s="125"/>
      <c r="E117" s="125"/>
      <c r="F117" s="125"/>
      <c r="G117" s="125"/>
      <c r="H117" s="14" t="s">
        <v>13</v>
      </c>
      <c r="I117" s="18"/>
    </row>
    <row r="118" spans="2:9">
      <c r="B118" s="7" t="s">
        <v>1</v>
      </c>
      <c r="C118" s="126" t="s">
        <v>83</v>
      </c>
      <c r="D118" s="127"/>
      <c r="E118" s="127"/>
      <c r="F118" s="127"/>
      <c r="G118" s="127"/>
      <c r="H118" s="23">
        <f>H113</f>
        <v>5833.9997368117965</v>
      </c>
      <c r="I118" s="18"/>
    </row>
    <row r="119" spans="2:9">
      <c r="B119" s="7" t="s">
        <v>2</v>
      </c>
      <c r="C119" s="126" t="s">
        <v>104</v>
      </c>
      <c r="D119" s="127"/>
      <c r="E119" s="127"/>
      <c r="F119" s="127"/>
      <c r="G119" s="156"/>
      <c r="H119" s="55">
        <v>1</v>
      </c>
      <c r="I119" s="18"/>
    </row>
    <row r="120" spans="2:9">
      <c r="B120" s="7" t="s">
        <v>3</v>
      </c>
      <c r="C120" s="126" t="s">
        <v>84</v>
      </c>
      <c r="D120" s="127"/>
      <c r="E120" s="127"/>
      <c r="F120" s="127"/>
      <c r="G120" s="127"/>
      <c r="H120" s="23">
        <f>TRUNC(H118*H119,2)</f>
        <v>5833.99</v>
      </c>
      <c r="I120" s="18"/>
    </row>
    <row r="121" spans="2:9" ht="16.2" thickBot="1">
      <c r="B121" s="11" t="s">
        <v>4</v>
      </c>
      <c r="C121" s="150" t="s">
        <v>105</v>
      </c>
      <c r="D121" s="151"/>
      <c r="E121" s="151"/>
      <c r="F121" s="151"/>
      <c r="G121" s="151"/>
      <c r="H121" s="56">
        <f>H120*12</f>
        <v>70007.88</v>
      </c>
    </row>
    <row r="122" spans="2:9">
      <c r="I122" s="42"/>
    </row>
  </sheetData>
  <mergeCells count="116">
    <mergeCell ref="C120:G120"/>
    <mergeCell ref="C121:G121"/>
    <mergeCell ref="C112:G112"/>
    <mergeCell ref="B113:G113"/>
    <mergeCell ref="B116:H116"/>
    <mergeCell ref="B117:G117"/>
    <mergeCell ref="C118:G118"/>
    <mergeCell ref="C119:G119"/>
    <mergeCell ref="B106:G106"/>
    <mergeCell ref="C107:G107"/>
    <mergeCell ref="C108:G108"/>
    <mergeCell ref="C109:G109"/>
    <mergeCell ref="C110:G110"/>
    <mergeCell ref="B111:G111"/>
    <mergeCell ref="B101:C101"/>
    <mergeCell ref="D101:F101"/>
    <mergeCell ref="B102:C102"/>
    <mergeCell ref="D102:F102"/>
    <mergeCell ref="B103:G103"/>
    <mergeCell ref="B105:H105"/>
    <mergeCell ref="C97:F97"/>
    <mergeCell ref="C98:F98"/>
    <mergeCell ref="B99:C99"/>
    <mergeCell ref="D99:F99"/>
    <mergeCell ref="B100:C100"/>
    <mergeCell ref="D100:F100"/>
    <mergeCell ref="C89:F89"/>
    <mergeCell ref="B90:F90"/>
    <mergeCell ref="B92:H92"/>
    <mergeCell ref="B94:H94"/>
    <mergeCell ref="C95:F95"/>
    <mergeCell ref="C96:F96"/>
    <mergeCell ref="B83:H83"/>
    <mergeCell ref="C84:F84"/>
    <mergeCell ref="C85:F85"/>
    <mergeCell ref="C86:F86"/>
    <mergeCell ref="C87:F87"/>
    <mergeCell ref="C88:F88"/>
    <mergeCell ref="C76:F76"/>
    <mergeCell ref="C77:F77"/>
    <mergeCell ref="C78:F78"/>
    <mergeCell ref="B79:F79"/>
    <mergeCell ref="C80:F80"/>
    <mergeCell ref="B81:F81"/>
    <mergeCell ref="B69:F69"/>
    <mergeCell ref="B71:H71"/>
    <mergeCell ref="C72:F72"/>
    <mergeCell ref="C73:F73"/>
    <mergeCell ref="C74:F74"/>
    <mergeCell ref="C75:F75"/>
    <mergeCell ref="C63:F63"/>
    <mergeCell ref="C64:F64"/>
    <mergeCell ref="C65:F65"/>
    <mergeCell ref="C66:F66"/>
    <mergeCell ref="C67:F67"/>
    <mergeCell ref="C68:F68"/>
    <mergeCell ref="C57:F57"/>
    <mergeCell ref="C58:F58"/>
    <mergeCell ref="B59:F59"/>
    <mergeCell ref="B60:H60"/>
    <mergeCell ref="B61:H61"/>
    <mergeCell ref="C62:F62"/>
    <mergeCell ref="C50:F50"/>
    <mergeCell ref="B51:F51"/>
    <mergeCell ref="C52:F52"/>
    <mergeCell ref="B53:F53"/>
    <mergeCell ref="B55:H55"/>
    <mergeCell ref="C56:F56"/>
    <mergeCell ref="C43:F43"/>
    <mergeCell ref="C44:F44"/>
    <mergeCell ref="B45:F45"/>
    <mergeCell ref="B47:H47"/>
    <mergeCell ref="C48:F48"/>
    <mergeCell ref="C49:F49"/>
    <mergeCell ref="C37:F37"/>
    <mergeCell ref="C38:F38"/>
    <mergeCell ref="C39:F39"/>
    <mergeCell ref="C40:F40"/>
    <mergeCell ref="C41:F41"/>
    <mergeCell ref="C42:F42"/>
    <mergeCell ref="C29:G29"/>
    <mergeCell ref="C30:G30"/>
    <mergeCell ref="B31:G31"/>
    <mergeCell ref="B33:H33"/>
    <mergeCell ref="B35:H35"/>
    <mergeCell ref="C36:F36"/>
    <mergeCell ref="C22:G22"/>
    <mergeCell ref="B23:G23"/>
    <mergeCell ref="B25:H25"/>
    <mergeCell ref="C26:G26"/>
    <mergeCell ref="C27:G27"/>
    <mergeCell ref="C28:G28"/>
    <mergeCell ref="B15:G15"/>
    <mergeCell ref="B17:H17"/>
    <mergeCell ref="C18:G18"/>
    <mergeCell ref="C19:G19"/>
    <mergeCell ref="C20:G20"/>
    <mergeCell ref="C21:G21"/>
    <mergeCell ref="C12:G12"/>
    <mergeCell ref="C13:G13"/>
    <mergeCell ref="C5:F5"/>
    <mergeCell ref="G5:H5"/>
    <mergeCell ref="C6:F6"/>
    <mergeCell ref="G6:H6"/>
    <mergeCell ref="C7:F7"/>
    <mergeCell ref="G7:H7"/>
    <mergeCell ref="C14:G14"/>
    <mergeCell ref="B1:H1"/>
    <mergeCell ref="B2:F2"/>
    <mergeCell ref="G2:H2"/>
    <mergeCell ref="B3:H3"/>
    <mergeCell ref="C4:F4"/>
    <mergeCell ref="G4:H4"/>
    <mergeCell ref="B9:H9"/>
    <mergeCell ref="C10:G10"/>
    <mergeCell ref="C11:G11"/>
  </mergeCells>
  <pageMargins left="0.51181102362204722" right="0.51181102362204722" top="0.98425196850393704" bottom="0.98425196850393704" header="0" footer="0"/>
  <pageSetup orientation="portrait" r:id="rId1"/>
  <headerFooter>
    <oddHeader>&amp;C&amp;G</oddHeader>
    <oddFooter>&amp;CIMPERATRIZ TELE SERVIÇOS LTDA – CNPJ 16.853.728/0001-04
Rua: Mansur Elias, n. 50 - Centro - Santo Amaro da Imperatriz – SC 
CEP: 88140-000 - Telefone (48) 3245-2400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B341-1DE8-40B6-95A0-E2F5B4118C2D}">
  <dimension ref="B1:X122"/>
  <sheetViews>
    <sheetView topLeftCell="A43" zoomScaleNormal="100" workbookViewId="0">
      <selection activeCell="G5" sqref="G5:H5"/>
    </sheetView>
  </sheetViews>
  <sheetFormatPr defaultColWidth="9.109375" defaultRowHeight="14.4"/>
  <cols>
    <col min="1" max="1" width="2" style="1" customWidth="1"/>
    <col min="2" max="2" width="5.33203125" style="1" customWidth="1"/>
    <col min="3" max="3" width="3.88671875" style="1" customWidth="1"/>
    <col min="4" max="6" width="18.5546875" style="1" customWidth="1"/>
    <col min="7" max="7" width="11.44140625" style="1" customWidth="1"/>
    <col min="8" max="8" width="16.44140625" style="1" customWidth="1"/>
    <col min="9" max="9" width="2.33203125" style="6" customWidth="1"/>
    <col min="10" max="12" width="4.88671875" style="1" customWidth="1"/>
    <col min="13" max="13" width="11.44140625" style="3" bestFit="1" customWidth="1"/>
    <col min="14" max="14" width="3.88671875" style="1" customWidth="1"/>
    <col min="15" max="15" width="5.44140625" style="1" bestFit="1" customWidth="1"/>
    <col min="16" max="16" width="11" style="1" bestFit="1" customWidth="1"/>
    <col min="17" max="17" width="5" style="1" bestFit="1" customWidth="1"/>
    <col min="18" max="18" width="4.44140625" style="1" bestFit="1" customWidth="1"/>
    <col min="19" max="19" width="12.44140625" style="1" bestFit="1" customWidth="1"/>
    <col min="20" max="23" width="3.88671875" style="1" customWidth="1"/>
    <col min="24" max="1011" width="9.6640625" style="1" customWidth="1"/>
    <col min="1012" max="16384" width="9.109375" style="1"/>
  </cols>
  <sheetData>
    <row r="1" spans="2:15" ht="15" thickBot="1">
      <c r="B1" s="96" t="s">
        <v>0</v>
      </c>
      <c r="C1" s="97"/>
      <c r="D1" s="97"/>
      <c r="E1" s="97"/>
      <c r="F1" s="97"/>
      <c r="G1" s="97"/>
      <c r="H1" s="98"/>
      <c r="I1" s="4"/>
    </row>
    <row r="2" spans="2:15" ht="21" customHeight="1" thickBot="1">
      <c r="B2" s="99"/>
      <c r="C2" s="99"/>
      <c r="D2" s="99"/>
      <c r="E2" s="99"/>
      <c r="F2" s="99"/>
      <c r="G2" s="99"/>
      <c r="H2" s="99"/>
      <c r="I2" s="83"/>
      <c r="M2" s="5"/>
    </row>
    <row r="3" spans="2:15" ht="15" thickBot="1">
      <c r="B3" s="113" t="s">
        <v>6</v>
      </c>
      <c r="C3" s="114"/>
      <c r="D3" s="114"/>
      <c r="E3" s="114"/>
      <c r="F3" s="114"/>
      <c r="G3" s="114"/>
      <c r="H3" s="115"/>
      <c r="I3" s="4"/>
    </row>
    <row r="4" spans="2:15">
      <c r="B4" s="7">
        <v>1</v>
      </c>
      <c r="C4" s="105" t="s">
        <v>7</v>
      </c>
      <c r="D4" s="105"/>
      <c r="E4" s="105"/>
      <c r="F4" s="105"/>
      <c r="G4" s="116" t="s">
        <v>132</v>
      </c>
      <c r="H4" s="117"/>
      <c r="I4" s="8"/>
    </row>
    <row r="5" spans="2:15">
      <c r="B5" s="7">
        <v>2</v>
      </c>
      <c r="C5" s="105" t="s">
        <v>8</v>
      </c>
      <c r="D5" s="105"/>
      <c r="E5" s="105"/>
      <c r="F5" s="105"/>
      <c r="G5" s="106">
        <v>1961.33</v>
      </c>
      <c r="H5" s="107"/>
      <c r="I5" s="9"/>
    </row>
    <row r="6" spans="2:15">
      <c r="B6" s="7">
        <v>3</v>
      </c>
      <c r="C6" s="105" t="s">
        <v>9</v>
      </c>
      <c r="D6" s="105"/>
      <c r="E6" s="105"/>
      <c r="F6" s="105"/>
      <c r="G6" s="108" t="s">
        <v>108</v>
      </c>
      <c r="H6" s="109"/>
      <c r="I6" s="10"/>
    </row>
    <row r="7" spans="2:15" ht="15" thickBot="1">
      <c r="B7" s="11">
        <v>4</v>
      </c>
      <c r="C7" s="110" t="s">
        <v>10</v>
      </c>
      <c r="D7" s="110"/>
      <c r="E7" s="110"/>
      <c r="F7" s="110"/>
      <c r="G7" s="111">
        <v>43831</v>
      </c>
      <c r="H7" s="112"/>
      <c r="I7" s="12"/>
    </row>
    <row r="8" spans="2:15" ht="10.5" customHeight="1" thickBot="1"/>
    <row r="9" spans="2:15" ht="15" thickBot="1">
      <c r="B9" s="113" t="s">
        <v>11</v>
      </c>
      <c r="C9" s="114"/>
      <c r="D9" s="114"/>
      <c r="E9" s="114"/>
      <c r="F9" s="114"/>
      <c r="G9" s="114"/>
      <c r="H9" s="115"/>
      <c r="I9" s="4"/>
      <c r="J9" s="3"/>
      <c r="K9" s="3"/>
      <c r="M9" s="1"/>
    </row>
    <row r="10" spans="2:15">
      <c r="B10" s="13">
        <v>1</v>
      </c>
      <c r="C10" s="122" t="s">
        <v>12</v>
      </c>
      <c r="D10" s="122"/>
      <c r="E10" s="122"/>
      <c r="F10" s="122"/>
      <c r="G10" s="122"/>
      <c r="H10" s="14" t="s">
        <v>13</v>
      </c>
      <c r="I10" s="8"/>
      <c r="J10" s="3"/>
      <c r="K10" s="3"/>
      <c r="M10" s="1"/>
    </row>
    <row r="11" spans="2:15">
      <c r="B11" s="7" t="s">
        <v>1</v>
      </c>
      <c r="C11" s="123" t="s">
        <v>14</v>
      </c>
      <c r="D11" s="123"/>
      <c r="E11" s="123"/>
      <c r="F11" s="123"/>
      <c r="G11" s="123"/>
      <c r="H11" s="46">
        <f>G5</f>
        <v>1961.33</v>
      </c>
      <c r="I11" s="15"/>
      <c r="J11" s="3"/>
      <c r="K11" s="3"/>
      <c r="M11" s="1"/>
    </row>
    <row r="12" spans="2:15">
      <c r="B12" s="7" t="s">
        <v>2</v>
      </c>
      <c r="C12" s="105" t="s">
        <v>111</v>
      </c>
      <c r="D12" s="105"/>
      <c r="E12" s="105"/>
      <c r="F12" s="105"/>
      <c r="G12" s="105"/>
      <c r="H12" s="46">
        <v>0</v>
      </c>
      <c r="I12" s="15"/>
      <c r="J12" s="3"/>
      <c r="K12" s="3"/>
      <c r="M12" s="81"/>
    </row>
    <row r="13" spans="2:15" ht="26.4" customHeight="1">
      <c r="B13" s="7" t="s">
        <v>3</v>
      </c>
      <c r="C13" s="132" t="s">
        <v>130</v>
      </c>
      <c r="D13" s="132"/>
      <c r="E13" s="132"/>
      <c r="F13" s="132"/>
      <c r="G13" s="132"/>
      <c r="H13" s="87">
        <f>TRUNC((H11/180)*2*6*0.91,2)</f>
        <v>118.98</v>
      </c>
      <c r="I13" s="15"/>
      <c r="J13" s="3"/>
      <c r="K13" s="3"/>
      <c r="M13" s="1"/>
      <c r="O13" s="86"/>
    </row>
    <row r="14" spans="2:15">
      <c r="B14" s="7" t="s">
        <v>4</v>
      </c>
      <c r="C14" s="105" t="s">
        <v>128</v>
      </c>
      <c r="D14" s="105"/>
      <c r="E14" s="105"/>
      <c r="F14" s="105"/>
      <c r="G14" s="105"/>
      <c r="H14" s="46">
        <f>TRUNC((SUM(H12:H13))*0.2,2)</f>
        <v>23.79</v>
      </c>
      <c r="I14" s="15"/>
      <c r="J14" s="16"/>
      <c r="K14" s="16"/>
      <c r="M14" s="81"/>
    </row>
    <row r="15" spans="2:15" ht="15" thickBot="1">
      <c r="B15" s="120" t="s">
        <v>16</v>
      </c>
      <c r="C15" s="121"/>
      <c r="D15" s="121"/>
      <c r="E15" s="121"/>
      <c r="F15" s="121"/>
      <c r="G15" s="121"/>
      <c r="H15" s="49">
        <f>SUM(H11:H14)</f>
        <v>2104.1</v>
      </c>
      <c r="I15" s="17"/>
      <c r="M15" s="81"/>
    </row>
    <row r="16" spans="2:15" ht="9" customHeight="1" thickBot="1">
      <c r="M16" s="82"/>
    </row>
    <row r="17" spans="2:13" ht="15" thickBot="1">
      <c r="B17" s="113" t="s">
        <v>17</v>
      </c>
      <c r="C17" s="114"/>
      <c r="D17" s="114"/>
      <c r="E17" s="114"/>
      <c r="F17" s="114"/>
      <c r="G17" s="114"/>
      <c r="H17" s="115"/>
      <c r="I17" s="4"/>
    </row>
    <row r="18" spans="2:13">
      <c r="B18" s="13">
        <v>2</v>
      </c>
      <c r="C18" s="118" t="s">
        <v>85</v>
      </c>
      <c r="D18" s="118"/>
      <c r="E18" s="118"/>
      <c r="F18" s="118"/>
      <c r="G18" s="118"/>
      <c r="H18" s="14" t="s">
        <v>13</v>
      </c>
      <c r="I18" s="8"/>
      <c r="M18" s="82"/>
    </row>
    <row r="19" spans="2:13">
      <c r="B19" s="7" t="s">
        <v>1</v>
      </c>
      <c r="C19" s="119" t="s">
        <v>86</v>
      </c>
      <c r="D19" s="119"/>
      <c r="E19" s="119"/>
      <c r="F19" s="119"/>
      <c r="G19" s="119"/>
      <c r="H19" s="46">
        <f>TRUNC((26*2*3.75)-(H11*0.06),2)</f>
        <v>77.319999999999993</v>
      </c>
      <c r="I19" s="18"/>
    </row>
    <row r="20" spans="2:13">
      <c r="B20" s="7" t="s">
        <v>2</v>
      </c>
      <c r="C20" s="119" t="s">
        <v>18</v>
      </c>
      <c r="D20" s="119"/>
      <c r="E20" s="119"/>
      <c r="F20" s="119"/>
      <c r="G20" s="119"/>
      <c r="H20" s="46">
        <f>TRUNC((19.85*26),2)</f>
        <v>516.1</v>
      </c>
      <c r="I20" s="18"/>
      <c r="M20" s="82"/>
    </row>
    <row r="21" spans="2:13">
      <c r="B21" s="7" t="s">
        <v>3</v>
      </c>
      <c r="C21" s="130" t="s">
        <v>106</v>
      </c>
      <c r="D21" s="131"/>
      <c r="E21" s="131"/>
      <c r="F21" s="131"/>
      <c r="G21" s="131"/>
      <c r="H21" s="46">
        <v>394.64</v>
      </c>
      <c r="I21" s="18"/>
    </row>
    <row r="22" spans="2:13">
      <c r="B22" s="7" t="s">
        <v>4</v>
      </c>
      <c r="C22" s="126" t="s">
        <v>109</v>
      </c>
      <c r="D22" s="127"/>
      <c r="E22" s="127"/>
      <c r="F22" s="127"/>
      <c r="G22" s="127"/>
      <c r="H22" s="48">
        <v>0</v>
      </c>
      <c r="I22" s="19"/>
    </row>
    <row r="23" spans="2:13" ht="15" thickBot="1">
      <c r="B23" s="128" t="s">
        <v>19</v>
      </c>
      <c r="C23" s="129"/>
      <c r="D23" s="129"/>
      <c r="E23" s="129"/>
      <c r="F23" s="129"/>
      <c r="G23" s="129"/>
      <c r="H23" s="47">
        <f>SUM(H19:H22)</f>
        <v>988.06000000000006</v>
      </c>
      <c r="I23" s="22"/>
    </row>
    <row r="24" spans="2:13" ht="11.25" customHeight="1" thickBot="1">
      <c r="I24" s="4"/>
    </row>
    <row r="25" spans="2:13" ht="15" thickBot="1">
      <c r="B25" s="113" t="s">
        <v>20</v>
      </c>
      <c r="C25" s="114"/>
      <c r="D25" s="114"/>
      <c r="E25" s="114"/>
      <c r="F25" s="114"/>
      <c r="G25" s="114"/>
      <c r="H25" s="115"/>
      <c r="I25" s="8"/>
    </row>
    <row r="26" spans="2:13">
      <c r="B26" s="13">
        <v>3</v>
      </c>
      <c r="C26" s="124" t="s">
        <v>21</v>
      </c>
      <c r="D26" s="125"/>
      <c r="E26" s="125"/>
      <c r="F26" s="125"/>
      <c r="G26" s="125"/>
      <c r="H26" s="14" t="s">
        <v>13</v>
      </c>
      <c r="I26" s="18"/>
    </row>
    <row r="27" spans="2:13">
      <c r="B27" s="7" t="s">
        <v>1</v>
      </c>
      <c r="C27" s="126" t="s">
        <v>22</v>
      </c>
      <c r="D27" s="127"/>
      <c r="E27" s="127"/>
      <c r="F27" s="127"/>
      <c r="G27" s="127"/>
      <c r="H27" s="46">
        <v>0</v>
      </c>
      <c r="I27" s="18"/>
    </row>
    <row r="28" spans="2:13">
      <c r="B28" s="7" t="s">
        <v>2</v>
      </c>
      <c r="C28" s="126" t="s">
        <v>98</v>
      </c>
      <c r="D28" s="127"/>
      <c r="E28" s="127"/>
      <c r="F28" s="127"/>
      <c r="G28" s="127"/>
      <c r="H28" s="46">
        <v>0</v>
      </c>
      <c r="I28" s="18"/>
    </row>
    <row r="29" spans="2:13">
      <c r="B29" s="7" t="s">
        <v>3</v>
      </c>
      <c r="C29" s="139" t="s">
        <v>110</v>
      </c>
      <c r="D29" s="140"/>
      <c r="E29" s="140"/>
      <c r="F29" s="140"/>
      <c r="G29" s="140"/>
      <c r="H29" s="80">
        <v>200</v>
      </c>
      <c r="I29" s="18"/>
      <c r="J29" s="1" t="s">
        <v>127</v>
      </c>
    </row>
    <row r="30" spans="2:13">
      <c r="B30" s="7" t="s">
        <v>4</v>
      </c>
      <c r="C30" s="126" t="s">
        <v>23</v>
      </c>
      <c r="D30" s="127"/>
      <c r="E30" s="127"/>
      <c r="F30" s="127"/>
      <c r="G30" s="127"/>
      <c r="H30" s="46">
        <v>0</v>
      </c>
      <c r="I30" s="20"/>
    </row>
    <row r="31" spans="2:13" ht="15" thickBot="1">
      <c r="B31" s="128" t="s">
        <v>24</v>
      </c>
      <c r="C31" s="129"/>
      <c r="D31" s="129"/>
      <c r="E31" s="129"/>
      <c r="F31" s="129"/>
      <c r="G31" s="129"/>
      <c r="H31" s="47">
        <f>SUM(H27:H30)</f>
        <v>200</v>
      </c>
      <c r="I31" s="22"/>
    </row>
    <row r="32" spans="2:13" ht="15" thickBot="1">
      <c r="B32" s="8"/>
      <c r="C32" s="8"/>
      <c r="D32" s="8"/>
      <c r="E32" s="8"/>
      <c r="F32" s="8"/>
      <c r="G32" s="20"/>
      <c r="H32" s="20"/>
      <c r="I32" s="4"/>
    </row>
    <row r="33" spans="2:24" ht="15" thickBot="1">
      <c r="B33" s="133" t="s">
        <v>25</v>
      </c>
      <c r="C33" s="134"/>
      <c r="D33" s="134"/>
      <c r="E33" s="134"/>
      <c r="F33" s="134"/>
      <c r="G33" s="134"/>
      <c r="H33" s="135"/>
      <c r="I33" s="20"/>
    </row>
    <row r="34" spans="2:24" ht="6.75" customHeight="1" thickBot="1">
      <c r="B34" s="8"/>
      <c r="C34" s="8"/>
      <c r="D34" s="8"/>
      <c r="E34" s="8"/>
      <c r="F34" s="8"/>
      <c r="G34" s="20"/>
      <c r="H34" s="20"/>
      <c r="I34" s="24"/>
    </row>
    <row r="35" spans="2:24">
      <c r="B35" s="136" t="s">
        <v>26</v>
      </c>
      <c r="C35" s="137"/>
      <c r="D35" s="137"/>
      <c r="E35" s="137"/>
      <c r="F35" s="137"/>
      <c r="G35" s="137"/>
      <c r="H35" s="138"/>
      <c r="I35" s="8"/>
    </row>
    <row r="36" spans="2:24">
      <c r="B36" s="13" t="s">
        <v>27</v>
      </c>
      <c r="C36" s="122" t="s">
        <v>28</v>
      </c>
      <c r="D36" s="122"/>
      <c r="E36" s="122"/>
      <c r="F36" s="122"/>
      <c r="G36" s="25" t="s">
        <v>51</v>
      </c>
      <c r="H36" s="84" t="s">
        <v>29</v>
      </c>
      <c r="I36" s="18"/>
    </row>
    <row r="37" spans="2:24">
      <c r="B37" s="7" t="s">
        <v>1</v>
      </c>
      <c r="C37" s="105" t="s">
        <v>30</v>
      </c>
      <c r="D37" s="105"/>
      <c r="E37" s="105"/>
      <c r="F37" s="105"/>
      <c r="G37" s="27">
        <v>0</v>
      </c>
      <c r="H37" s="43">
        <f>TRUNC(G37*H$15,2)</f>
        <v>0</v>
      </c>
      <c r="I37" s="18"/>
    </row>
    <row r="38" spans="2:24">
      <c r="B38" s="7" t="s">
        <v>2</v>
      </c>
      <c r="C38" s="105" t="s">
        <v>31</v>
      </c>
      <c r="D38" s="105"/>
      <c r="E38" s="105"/>
      <c r="F38" s="105"/>
      <c r="G38" s="27">
        <v>1.4999999999999999E-2</v>
      </c>
      <c r="H38" s="43">
        <f t="shared" ref="H38:H44" si="0">TRUNC(G38*H$15,2)</f>
        <v>31.56</v>
      </c>
      <c r="I38" s="18"/>
    </row>
    <row r="39" spans="2:24">
      <c r="B39" s="7" t="s">
        <v>3</v>
      </c>
      <c r="C39" s="105" t="s">
        <v>32</v>
      </c>
      <c r="D39" s="105"/>
      <c r="E39" s="105"/>
      <c r="F39" s="105"/>
      <c r="G39" s="27">
        <v>0.01</v>
      </c>
      <c r="H39" s="43">
        <f t="shared" si="0"/>
        <v>21.04</v>
      </c>
      <c r="I39" s="18"/>
    </row>
    <row r="40" spans="2:24">
      <c r="B40" s="7" t="s">
        <v>4</v>
      </c>
      <c r="C40" s="105" t="s">
        <v>33</v>
      </c>
      <c r="D40" s="105"/>
      <c r="E40" s="105"/>
      <c r="F40" s="105"/>
      <c r="G40" s="27">
        <v>2E-3</v>
      </c>
      <c r="H40" s="43">
        <f t="shared" si="0"/>
        <v>4.2</v>
      </c>
      <c r="I40" s="18"/>
    </row>
    <row r="41" spans="2:24">
      <c r="B41" s="7" t="s">
        <v>5</v>
      </c>
      <c r="C41" s="105" t="s">
        <v>34</v>
      </c>
      <c r="D41" s="105"/>
      <c r="E41" s="105"/>
      <c r="F41" s="105"/>
      <c r="G41" s="27">
        <v>2.5000000000000001E-2</v>
      </c>
      <c r="H41" s="43">
        <f t="shared" si="0"/>
        <v>52.6</v>
      </c>
      <c r="I41" s="18"/>
    </row>
    <row r="42" spans="2:24">
      <c r="B42" s="7" t="s">
        <v>15</v>
      </c>
      <c r="C42" s="105" t="s">
        <v>35</v>
      </c>
      <c r="D42" s="105"/>
      <c r="E42" s="105"/>
      <c r="F42" s="105"/>
      <c r="G42" s="27">
        <v>0.08</v>
      </c>
      <c r="H42" s="43">
        <f t="shared" si="0"/>
        <v>168.32</v>
      </c>
      <c r="I42" s="18"/>
    </row>
    <row r="43" spans="2:24">
      <c r="B43" s="7" t="s">
        <v>36</v>
      </c>
      <c r="C43" s="105" t="s">
        <v>37</v>
      </c>
      <c r="D43" s="105"/>
      <c r="E43" s="105"/>
      <c r="F43" s="105"/>
      <c r="G43" s="27">
        <v>1.4999999999999999E-2</v>
      </c>
      <c r="H43" s="43">
        <f t="shared" si="0"/>
        <v>31.56</v>
      </c>
      <c r="I43" s="18"/>
      <c r="X43" s="28"/>
    </row>
    <row r="44" spans="2:24">
      <c r="B44" s="7" t="s">
        <v>38</v>
      </c>
      <c r="C44" s="105" t="s">
        <v>39</v>
      </c>
      <c r="D44" s="105"/>
      <c r="E44" s="105"/>
      <c r="F44" s="105"/>
      <c r="G44" s="27">
        <v>6.0000000000000001E-3</v>
      </c>
      <c r="H44" s="43">
        <f t="shared" si="0"/>
        <v>12.62</v>
      </c>
      <c r="I44" s="20"/>
    </row>
    <row r="45" spans="2:24" ht="15" thickBot="1">
      <c r="B45" s="120" t="s">
        <v>40</v>
      </c>
      <c r="C45" s="121"/>
      <c r="D45" s="121"/>
      <c r="E45" s="121"/>
      <c r="F45" s="121"/>
      <c r="G45" s="29">
        <f>SUM(G37:G44)</f>
        <v>0.15300000000000002</v>
      </c>
      <c r="H45" s="21">
        <f>SUM(H37:H44)</f>
        <v>321.90000000000003</v>
      </c>
      <c r="I45" s="22"/>
    </row>
    <row r="46" spans="2:24" ht="9.75" customHeight="1" thickBot="1">
      <c r="B46" s="8"/>
      <c r="C46" s="8"/>
      <c r="D46" s="8"/>
      <c r="E46" s="8"/>
      <c r="F46" s="8"/>
      <c r="G46" s="30"/>
      <c r="H46" s="20"/>
      <c r="I46" s="24"/>
    </row>
    <row r="47" spans="2:24">
      <c r="B47" s="136" t="s">
        <v>102</v>
      </c>
      <c r="C47" s="137"/>
      <c r="D47" s="137"/>
      <c r="E47" s="137"/>
      <c r="F47" s="137"/>
      <c r="G47" s="137"/>
      <c r="H47" s="138"/>
      <c r="I47" s="8"/>
    </row>
    <row r="48" spans="2:24">
      <c r="B48" s="13" t="s">
        <v>41</v>
      </c>
      <c r="C48" s="122" t="s">
        <v>42</v>
      </c>
      <c r="D48" s="122"/>
      <c r="E48" s="122"/>
      <c r="F48" s="122"/>
      <c r="G48" s="25" t="s">
        <v>43</v>
      </c>
      <c r="H48" s="84" t="s">
        <v>13</v>
      </c>
      <c r="I48" s="18"/>
    </row>
    <row r="49" spans="2:19">
      <c r="B49" s="7" t="s">
        <v>1</v>
      </c>
      <c r="C49" s="141" t="s">
        <v>42</v>
      </c>
      <c r="D49" s="141"/>
      <c r="E49" s="141"/>
      <c r="F49" s="141"/>
      <c r="G49" s="31">
        <v>8.3330000000000001E-2</v>
      </c>
      <c r="H49" s="43">
        <f t="shared" ref="H49:H52" si="1">TRUNC(G49*H$15,2)</f>
        <v>175.33</v>
      </c>
      <c r="I49" s="18"/>
    </row>
    <row r="50" spans="2:19">
      <c r="B50" s="7" t="s">
        <v>2</v>
      </c>
      <c r="C50" s="100" t="s">
        <v>99</v>
      </c>
      <c r="D50" s="101"/>
      <c r="E50" s="101"/>
      <c r="F50" s="102"/>
      <c r="G50" s="31">
        <v>2.7799999999999998E-2</v>
      </c>
      <c r="H50" s="43">
        <f t="shared" si="1"/>
        <v>58.49</v>
      </c>
      <c r="I50" s="18"/>
    </row>
    <row r="51" spans="2:19">
      <c r="B51" s="103" t="s">
        <v>57</v>
      </c>
      <c r="C51" s="104"/>
      <c r="D51" s="104"/>
      <c r="E51" s="104"/>
      <c r="F51" s="104"/>
      <c r="G51" s="31">
        <f>SUM(G49:G50)</f>
        <v>0.11113000000000001</v>
      </c>
      <c r="H51" s="43">
        <f>SUM(H49:H50)</f>
        <v>233.82000000000002</v>
      </c>
      <c r="I51" s="18"/>
    </row>
    <row r="52" spans="2:19">
      <c r="B52" s="7" t="s">
        <v>3</v>
      </c>
      <c r="C52" s="105" t="s">
        <v>100</v>
      </c>
      <c r="D52" s="105"/>
      <c r="E52" s="105"/>
      <c r="F52" s="105"/>
      <c r="G52" s="31">
        <f>G51*G45</f>
        <v>1.7002890000000003E-2</v>
      </c>
      <c r="H52" s="43">
        <f t="shared" si="1"/>
        <v>35.770000000000003</v>
      </c>
      <c r="I52" s="20"/>
    </row>
    <row r="53" spans="2:19" ht="15" thickBot="1">
      <c r="B53" s="120" t="s">
        <v>40</v>
      </c>
      <c r="C53" s="121"/>
      <c r="D53" s="121"/>
      <c r="E53" s="121"/>
      <c r="F53" s="121"/>
      <c r="G53" s="29">
        <f>G51+G52</f>
        <v>0.12813289</v>
      </c>
      <c r="H53" s="21">
        <f>H51+H52</f>
        <v>269.59000000000003</v>
      </c>
      <c r="I53" s="20"/>
    </row>
    <row r="54" spans="2:19" ht="9.75" customHeight="1" thickBot="1">
      <c r="B54" s="8"/>
      <c r="C54" s="8"/>
      <c r="D54" s="8"/>
      <c r="E54" s="8"/>
      <c r="F54" s="8"/>
      <c r="G54" s="30"/>
      <c r="H54" s="20"/>
      <c r="I54" s="24"/>
    </row>
    <row r="55" spans="2:19">
      <c r="B55" s="136" t="s">
        <v>44</v>
      </c>
      <c r="C55" s="137"/>
      <c r="D55" s="137"/>
      <c r="E55" s="137"/>
      <c r="F55" s="137"/>
      <c r="G55" s="137"/>
      <c r="H55" s="138"/>
      <c r="I55" s="8"/>
    </row>
    <row r="56" spans="2:19">
      <c r="B56" s="13" t="s">
        <v>45</v>
      </c>
      <c r="C56" s="122" t="s">
        <v>46</v>
      </c>
      <c r="D56" s="122"/>
      <c r="E56" s="122"/>
      <c r="F56" s="122"/>
      <c r="G56" s="25" t="s">
        <v>43</v>
      </c>
      <c r="H56" s="84" t="s">
        <v>13</v>
      </c>
      <c r="I56" s="18"/>
    </row>
    <row r="57" spans="2:19">
      <c r="B57" s="7" t="s">
        <v>1</v>
      </c>
      <c r="C57" s="105" t="s">
        <v>46</v>
      </c>
      <c r="D57" s="105"/>
      <c r="E57" s="105"/>
      <c r="F57" s="105"/>
      <c r="G57" s="31">
        <v>2.9999999999999997E-4</v>
      </c>
      <c r="H57" s="43">
        <f t="shared" ref="H57:H58" si="2">TRUNC(G57*H$15,2)</f>
        <v>0.63</v>
      </c>
      <c r="I57" s="18"/>
    </row>
    <row r="58" spans="2:19">
      <c r="B58" s="7" t="s">
        <v>2</v>
      </c>
      <c r="C58" s="105" t="s">
        <v>47</v>
      </c>
      <c r="D58" s="105"/>
      <c r="E58" s="105"/>
      <c r="F58" s="105"/>
      <c r="G58" s="60">
        <f>ROUND(G45*G57,6)</f>
        <v>4.6E-5</v>
      </c>
      <c r="H58" s="43">
        <f t="shared" si="2"/>
        <v>0.09</v>
      </c>
      <c r="I58" s="20"/>
    </row>
    <row r="59" spans="2:19" ht="15" thickBot="1">
      <c r="B59" s="120" t="s">
        <v>40</v>
      </c>
      <c r="C59" s="121"/>
      <c r="D59" s="121"/>
      <c r="E59" s="121"/>
      <c r="F59" s="121"/>
      <c r="G59" s="29">
        <f>SUM(G57:G58)</f>
        <v>3.4599999999999995E-4</v>
      </c>
      <c r="H59" s="21">
        <f>SUM(H57:H58)</f>
        <v>0.72</v>
      </c>
      <c r="I59" s="85"/>
    </row>
    <row r="60" spans="2:19" ht="9.75" customHeight="1" thickBot="1">
      <c r="B60" s="142"/>
      <c r="C60" s="143"/>
      <c r="D60" s="143"/>
      <c r="E60" s="143"/>
      <c r="F60" s="143"/>
      <c r="G60" s="143"/>
      <c r="H60" s="143"/>
      <c r="I60" s="33"/>
      <c r="S60" s="34"/>
    </row>
    <row r="61" spans="2:19">
      <c r="B61" s="136" t="s">
        <v>48</v>
      </c>
      <c r="C61" s="137"/>
      <c r="D61" s="137"/>
      <c r="E61" s="137"/>
      <c r="F61" s="137"/>
      <c r="G61" s="137"/>
      <c r="H61" s="138"/>
      <c r="I61" s="8"/>
      <c r="S61" s="34"/>
    </row>
    <row r="62" spans="2:19">
      <c r="B62" s="13" t="s">
        <v>49</v>
      </c>
      <c r="C62" s="122" t="s">
        <v>50</v>
      </c>
      <c r="D62" s="122"/>
      <c r="E62" s="122"/>
      <c r="F62" s="122"/>
      <c r="G62" s="25" t="s">
        <v>51</v>
      </c>
      <c r="H62" s="84" t="s">
        <v>13</v>
      </c>
      <c r="I62" s="18"/>
    </row>
    <row r="63" spans="2:19">
      <c r="B63" s="7" t="s">
        <v>1</v>
      </c>
      <c r="C63" s="105" t="s">
        <v>88</v>
      </c>
      <c r="D63" s="105"/>
      <c r="E63" s="105"/>
      <c r="F63" s="105"/>
      <c r="G63" s="31">
        <v>4.1999999999999997E-3</v>
      </c>
      <c r="H63" s="43">
        <f t="shared" ref="H63:H68" si="3">TRUNC(G63*H$15,2)</f>
        <v>8.83</v>
      </c>
      <c r="I63" s="18"/>
      <c r="O63" s="35"/>
      <c r="P63" s="35"/>
      <c r="R63" s="35"/>
      <c r="S63" s="35"/>
    </row>
    <row r="64" spans="2:19">
      <c r="B64" s="7" t="s">
        <v>2</v>
      </c>
      <c r="C64" s="105" t="s">
        <v>52</v>
      </c>
      <c r="D64" s="105"/>
      <c r="E64" s="105"/>
      <c r="F64" s="105"/>
      <c r="G64" s="31">
        <f>G42*G63</f>
        <v>3.3599999999999998E-4</v>
      </c>
      <c r="H64" s="43">
        <f t="shared" si="3"/>
        <v>0.7</v>
      </c>
      <c r="I64" s="18"/>
    </row>
    <row r="65" spans="2:19">
      <c r="B65" s="7" t="s">
        <v>3</v>
      </c>
      <c r="C65" s="141" t="s">
        <v>93</v>
      </c>
      <c r="D65" s="141"/>
      <c r="E65" s="141"/>
      <c r="F65" s="141"/>
      <c r="G65" s="31">
        <v>0.02</v>
      </c>
      <c r="H65" s="43">
        <f t="shared" si="3"/>
        <v>42.08</v>
      </c>
      <c r="I65" s="18"/>
      <c r="O65" s="35"/>
      <c r="S65" s="36"/>
    </row>
    <row r="66" spans="2:19">
      <c r="B66" s="7" t="s">
        <v>4</v>
      </c>
      <c r="C66" s="100" t="s">
        <v>87</v>
      </c>
      <c r="D66" s="101"/>
      <c r="E66" s="101"/>
      <c r="F66" s="102"/>
      <c r="G66" s="31">
        <v>1.9400000000000001E-2</v>
      </c>
      <c r="H66" s="43">
        <f t="shared" si="3"/>
        <v>40.81</v>
      </c>
      <c r="I66" s="18"/>
    </row>
    <row r="67" spans="2:19">
      <c r="B67" s="7" t="s">
        <v>5</v>
      </c>
      <c r="C67" s="105" t="s">
        <v>53</v>
      </c>
      <c r="D67" s="105"/>
      <c r="E67" s="105"/>
      <c r="F67" s="105"/>
      <c r="G67" s="31">
        <f>ROUND(G45*G66,6)</f>
        <v>2.9680000000000002E-3</v>
      </c>
      <c r="H67" s="43">
        <f t="shared" si="3"/>
        <v>6.24</v>
      </c>
      <c r="I67" s="18"/>
    </row>
    <row r="68" spans="2:19">
      <c r="B68" s="7" t="s">
        <v>15</v>
      </c>
      <c r="C68" s="141" t="s">
        <v>94</v>
      </c>
      <c r="D68" s="141"/>
      <c r="E68" s="141"/>
      <c r="F68" s="141"/>
      <c r="G68" s="31">
        <v>0.02</v>
      </c>
      <c r="H68" s="43">
        <f t="shared" si="3"/>
        <v>42.08</v>
      </c>
      <c r="I68" s="18"/>
      <c r="M68" s="37"/>
    </row>
    <row r="69" spans="2:19" ht="15" thickBot="1">
      <c r="B69" s="120" t="s">
        <v>40</v>
      </c>
      <c r="C69" s="121"/>
      <c r="D69" s="121"/>
      <c r="E69" s="121"/>
      <c r="F69" s="121"/>
      <c r="G69" s="29">
        <f>SUM(G63:G68)</f>
        <v>6.6904000000000005E-2</v>
      </c>
      <c r="H69" s="21">
        <f>SUM(H63:H68)</f>
        <v>140.74</v>
      </c>
      <c r="I69" s="22"/>
    </row>
    <row r="70" spans="2:19" ht="9.75" customHeight="1" thickBot="1">
      <c r="B70" s="8"/>
      <c r="C70" s="8"/>
      <c r="D70" s="8"/>
      <c r="E70" s="8"/>
      <c r="F70" s="8"/>
      <c r="G70" s="30"/>
      <c r="H70" s="20"/>
      <c r="I70" s="24"/>
    </row>
    <row r="71" spans="2:19">
      <c r="B71" s="136" t="s">
        <v>54</v>
      </c>
      <c r="C71" s="137"/>
      <c r="D71" s="137"/>
      <c r="E71" s="137"/>
      <c r="F71" s="137"/>
      <c r="G71" s="137"/>
      <c r="H71" s="138"/>
      <c r="I71" s="8"/>
    </row>
    <row r="72" spans="2:19">
      <c r="B72" s="13" t="s">
        <v>55</v>
      </c>
      <c r="C72" s="122" t="s">
        <v>56</v>
      </c>
      <c r="D72" s="122"/>
      <c r="E72" s="122"/>
      <c r="F72" s="122"/>
      <c r="G72" s="25" t="s">
        <v>51</v>
      </c>
      <c r="H72" s="84" t="s">
        <v>13</v>
      </c>
      <c r="I72" s="18"/>
    </row>
    <row r="73" spans="2:19">
      <c r="B73" s="7" t="s">
        <v>1</v>
      </c>
      <c r="C73" s="141" t="s">
        <v>101</v>
      </c>
      <c r="D73" s="141"/>
      <c r="E73" s="141"/>
      <c r="F73" s="141"/>
      <c r="G73" s="31">
        <v>8.3299999999999999E-2</v>
      </c>
      <c r="H73" s="43">
        <f t="shared" ref="H73:H78" si="4">TRUNC(G73*H$15,2)</f>
        <v>175.27</v>
      </c>
      <c r="I73" s="18"/>
    </row>
    <row r="74" spans="2:19">
      <c r="B74" s="7" t="s">
        <v>2</v>
      </c>
      <c r="C74" s="105" t="s">
        <v>89</v>
      </c>
      <c r="D74" s="105"/>
      <c r="E74" s="105"/>
      <c r="F74" s="105"/>
      <c r="G74" s="31">
        <v>1.3899999999999999E-2</v>
      </c>
      <c r="H74" s="43">
        <f t="shared" si="4"/>
        <v>29.24</v>
      </c>
      <c r="I74" s="18"/>
    </row>
    <row r="75" spans="2:19">
      <c r="B75" s="7" t="s">
        <v>3</v>
      </c>
      <c r="C75" s="105" t="s">
        <v>91</v>
      </c>
      <c r="D75" s="105"/>
      <c r="E75" s="105"/>
      <c r="F75" s="105"/>
      <c r="G75" s="31">
        <v>2.1000000000000001E-4</v>
      </c>
      <c r="H75" s="43">
        <f t="shared" si="4"/>
        <v>0.44</v>
      </c>
      <c r="I75" s="18"/>
    </row>
    <row r="76" spans="2:19">
      <c r="B76" s="7" t="s">
        <v>4</v>
      </c>
      <c r="C76" s="105" t="s">
        <v>90</v>
      </c>
      <c r="D76" s="105"/>
      <c r="E76" s="105"/>
      <c r="F76" s="105"/>
      <c r="G76" s="31">
        <v>2.8E-3</v>
      </c>
      <c r="H76" s="43">
        <f t="shared" si="4"/>
        <v>5.89</v>
      </c>
      <c r="I76" s="18"/>
    </row>
    <row r="77" spans="2:19">
      <c r="B77" s="7" t="s">
        <v>5</v>
      </c>
      <c r="C77" s="149" t="s">
        <v>92</v>
      </c>
      <c r="D77" s="149"/>
      <c r="E77" s="149"/>
      <c r="F77" s="149"/>
      <c r="G77" s="31">
        <v>2.9999999999999997E-4</v>
      </c>
      <c r="H77" s="43">
        <f t="shared" si="4"/>
        <v>0.63</v>
      </c>
      <c r="I77" s="18"/>
    </row>
    <row r="78" spans="2:19">
      <c r="B78" s="7" t="s">
        <v>15</v>
      </c>
      <c r="C78" s="105" t="s">
        <v>23</v>
      </c>
      <c r="D78" s="105"/>
      <c r="E78" s="105"/>
      <c r="F78" s="105"/>
      <c r="G78" s="31">
        <v>0</v>
      </c>
      <c r="H78" s="43">
        <f t="shared" si="4"/>
        <v>0</v>
      </c>
      <c r="I78" s="18"/>
    </row>
    <row r="79" spans="2:19">
      <c r="B79" s="103" t="s">
        <v>57</v>
      </c>
      <c r="C79" s="104"/>
      <c r="D79" s="104"/>
      <c r="E79" s="104"/>
      <c r="F79" s="104"/>
      <c r="G79" s="31">
        <f>SUM(G73:G78)</f>
        <v>0.10050999999999999</v>
      </c>
      <c r="H79" s="23">
        <f>SUM(H73:H78)</f>
        <v>211.47</v>
      </c>
      <c r="I79" s="18"/>
    </row>
    <row r="80" spans="2:19">
      <c r="B80" s="7" t="s">
        <v>36</v>
      </c>
      <c r="C80" s="105" t="s">
        <v>58</v>
      </c>
      <c r="D80" s="105"/>
      <c r="E80" s="105"/>
      <c r="F80" s="105"/>
      <c r="G80" s="31">
        <f>G45*G79</f>
        <v>1.5378030000000001E-2</v>
      </c>
      <c r="H80" s="43">
        <f>TRUNC(G80*H$15,2)</f>
        <v>32.35</v>
      </c>
      <c r="I80" s="20"/>
    </row>
    <row r="81" spans="2:16" ht="15" thickBot="1">
      <c r="B81" s="120" t="s">
        <v>40</v>
      </c>
      <c r="C81" s="121"/>
      <c r="D81" s="121"/>
      <c r="E81" s="121"/>
      <c r="F81" s="121"/>
      <c r="G81" s="29">
        <f>G79+G80</f>
        <v>0.11588802999999999</v>
      </c>
      <c r="H81" s="21">
        <f>H79+H80</f>
        <v>243.82</v>
      </c>
      <c r="I81" s="22"/>
    </row>
    <row r="82" spans="2:16" ht="9.75" customHeight="1" thickBot="1">
      <c r="B82" s="8"/>
      <c r="C82" s="8"/>
      <c r="D82" s="8"/>
      <c r="E82" s="8"/>
      <c r="F82" s="8"/>
      <c r="G82" s="30"/>
      <c r="H82" s="20"/>
      <c r="I82" s="24"/>
    </row>
    <row r="83" spans="2:16">
      <c r="B83" s="136" t="s">
        <v>59</v>
      </c>
      <c r="C83" s="137"/>
      <c r="D83" s="137"/>
      <c r="E83" s="137"/>
      <c r="F83" s="137"/>
      <c r="G83" s="137"/>
      <c r="H83" s="138"/>
      <c r="I83" s="8"/>
    </row>
    <row r="84" spans="2:16">
      <c r="B84" s="13">
        <v>4</v>
      </c>
      <c r="C84" s="122" t="s">
        <v>60</v>
      </c>
      <c r="D84" s="122"/>
      <c r="E84" s="122"/>
      <c r="F84" s="122"/>
      <c r="G84" s="25" t="s">
        <v>51</v>
      </c>
      <c r="H84" s="84" t="s">
        <v>13</v>
      </c>
      <c r="I84" s="18"/>
    </row>
    <row r="85" spans="2:16">
      <c r="B85" s="7" t="s">
        <v>27</v>
      </c>
      <c r="C85" s="105" t="s">
        <v>28</v>
      </c>
      <c r="D85" s="105"/>
      <c r="E85" s="105"/>
      <c r="F85" s="105"/>
      <c r="G85" s="31">
        <f>G45</f>
        <v>0.15300000000000002</v>
      </c>
      <c r="H85" s="43">
        <f>H45</f>
        <v>321.90000000000003</v>
      </c>
      <c r="I85" s="18"/>
    </row>
    <row r="86" spans="2:16">
      <c r="B86" s="7" t="s">
        <v>41</v>
      </c>
      <c r="C86" s="105" t="s">
        <v>103</v>
      </c>
      <c r="D86" s="105"/>
      <c r="E86" s="105"/>
      <c r="F86" s="105"/>
      <c r="G86" s="31">
        <f>G53</f>
        <v>0.12813289</v>
      </c>
      <c r="H86" s="43">
        <f>H53</f>
        <v>269.59000000000003</v>
      </c>
      <c r="I86" s="18"/>
    </row>
    <row r="87" spans="2:16">
      <c r="B87" s="7" t="s">
        <v>45</v>
      </c>
      <c r="C87" s="105" t="s">
        <v>46</v>
      </c>
      <c r="D87" s="105"/>
      <c r="E87" s="105"/>
      <c r="F87" s="105"/>
      <c r="G87" s="31">
        <f>G59</f>
        <v>3.4599999999999995E-4</v>
      </c>
      <c r="H87" s="43">
        <f>H59</f>
        <v>0.72</v>
      </c>
      <c r="I87" s="18"/>
    </row>
    <row r="88" spans="2:16">
      <c r="B88" s="7" t="s">
        <v>49</v>
      </c>
      <c r="C88" s="105" t="s">
        <v>61</v>
      </c>
      <c r="D88" s="105"/>
      <c r="E88" s="105"/>
      <c r="F88" s="105"/>
      <c r="G88" s="31">
        <f>G69</f>
        <v>6.6904000000000005E-2</v>
      </c>
      <c r="H88" s="43">
        <f>H69</f>
        <v>140.74</v>
      </c>
      <c r="I88" s="18"/>
    </row>
    <row r="89" spans="2:16">
      <c r="B89" s="7" t="s">
        <v>55</v>
      </c>
      <c r="C89" s="105" t="s">
        <v>62</v>
      </c>
      <c r="D89" s="105"/>
      <c r="E89" s="105"/>
      <c r="F89" s="105"/>
      <c r="G89" s="31">
        <f>G81</f>
        <v>0.11588802999999999</v>
      </c>
      <c r="H89" s="43">
        <f>H81</f>
        <v>243.82</v>
      </c>
      <c r="I89" s="18"/>
    </row>
    <row r="90" spans="2:16" ht="15" thickBot="1">
      <c r="B90" s="120" t="s">
        <v>40</v>
      </c>
      <c r="C90" s="121"/>
      <c r="D90" s="121"/>
      <c r="E90" s="121"/>
      <c r="F90" s="121"/>
      <c r="G90" s="29">
        <f>SUM(G85:G89)</f>
        <v>0.46427092000000003</v>
      </c>
      <c r="H90" s="21">
        <f>SUM(H85:H89)</f>
        <v>976.77</v>
      </c>
      <c r="I90" s="20"/>
    </row>
    <row r="91" spans="2:16" ht="9.75" customHeight="1" thickBot="1">
      <c r="B91" s="8"/>
      <c r="C91" s="8"/>
      <c r="D91" s="8"/>
      <c r="E91" s="8"/>
      <c r="F91" s="8"/>
      <c r="G91" s="30"/>
      <c r="H91" s="20"/>
      <c r="I91" s="4"/>
    </row>
    <row r="92" spans="2:16" ht="15" thickBot="1">
      <c r="B92" s="133" t="s">
        <v>63</v>
      </c>
      <c r="C92" s="134"/>
      <c r="D92" s="134"/>
      <c r="E92" s="134"/>
      <c r="F92" s="134"/>
      <c r="G92" s="134"/>
      <c r="H92" s="135"/>
      <c r="I92" s="20"/>
    </row>
    <row r="93" spans="2:16" ht="9.75" customHeight="1" thickBot="1">
      <c r="B93" s="8"/>
      <c r="C93" s="8"/>
      <c r="D93" s="8"/>
      <c r="E93" s="8"/>
      <c r="F93" s="8"/>
      <c r="G93" s="30"/>
      <c r="H93" s="20"/>
      <c r="I93" s="24"/>
    </row>
    <row r="94" spans="2:16">
      <c r="B94" s="136" t="s">
        <v>64</v>
      </c>
      <c r="C94" s="137"/>
      <c r="D94" s="137"/>
      <c r="E94" s="137"/>
      <c r="F94" s="137"/>
      <c r="G94" s="137"/>
      <c r="H94" s="138"/>
      <c r="I94" s="8"/>
    </row>
    <row r="95" spans="2:16">
      <c r="B95" s="13">
        <v>5</v>
      </c>
      <c r="C95" s="122" t="s">
        <v>65</v>
      </c>
      <c r="D95" s="122"/>
      <c r="E95" s="122"/>
      <c r="F95" s="122"/>
      <c r="G95" s="25" t="s">
        <v>51</v>
      </c>
      <c r="H95" s="84" t="s">
        <v>13</v>
      </c>
      <c r="I95" s="38"/>
    </row>
    <row r="96" spans="2:16">
      <c r="B96" s="7" t="s">
        <v>1</v>
      </c>
      <c r="C96" s="105" t="s">
        <v>66</v>
      </c>
      <c r="D96" s="105"/>
      <c r="E96" s="105"/>
      <c r="F96" s="105"/>
      <c r="G96" s="31">
        <v>1.4999999999999999E-2</v>
      </c>
      <c r="H96" s="43">
        <f>TRUNC((G96*H111),2)</f>
        <v>64.03</v>
      </c>
      <c r="I96" s="18"/>
      <c r="P96" s="39"/>
    </row>
    <row r="97" spans="2:13">
      <c r="B97" s="7" t="s">
        <v>2</v>
      </c>
      <c r="C97" s="105" t="s">
        <v>67</v>
      </c>
      <c r="D97" s="105"/>
      <c r="E97" s="105"/>
      <c r="F97" s="105"/>
      <c r="G97" s="31">
        <v>0.02</v>
      </c>
      <c r="H97" s="43">
        <f>TRUNC(G97*H111,2)</f>
        <v>85.37</v>
      </c>
      <c r="I97" s="18"/>
    </row>
    <row r="98" spans="2:13">
      <c r="B98" s="50" t="s">
        <v>3</v>
      </c>
      <c r="C98" s="162" t="s">
        <v>95</v>
      </c>
      <c r="D98" s="162"/>
      <c r="E98" s="162"/>
      <c r="F98" s="162"/>
      <c r="G98" s="51"/>
      <c r="H98" s="52"/>
      <c r="I98" s="18"/>
    </row>
    <row r="99" spans="2:13">
      <c r="B99" s="146" t="s">
        <v>68</v>
      </c>
      <c r="C99" s="147"/>
      <c r="D99" s="148" t="s">
        <v>96</v>
      </c>
      <c r="E99" s="148"/>
      <c r="F99" s="148"/>
      <c r="G99" s="31">
        <v>0.03</v>
      </c>
      <c r="H99" s="54">
        <f>(H$113*G99)</f>
        <v>150.02818336162989</v>
      </c>
      <c r="I99" s="18"/>
    </row>
    <row r="100" spans="2:13">
      <c r="B100" s="146" t="s">
        <v>69</v>
      </c>
      <c r="C100" s="147"/>
      <c r="D100" s="148" t="s">
        <v>97</v>
      </c>
      <c r="E100" s="148"/>
      <c r="F100" s="148"/>
      <c r="G100" s="31">
        <v>6.4999999999999997E-3</v>
      </c>
      <c r="H100" s="54">
        <f>(H$113*G100)</f>
        <v>32.506106395019806</v>
      </c>
      <c r="I100" s="18"/>
    </row>
    <row r="101" spans="2:13">
      <c r="B101" s="146" t="s">
        <v>70</v>
      </c>
      <c r="C101" s="147"/>
      <c r="D101" s="148" t="s">
        <v>71</v>
      </c>
      <c r="E101" s="148"/>
      <c r="F101" s="148"/>
      <c r="G101" s="31">
        <v>0.05</v>
      </c>
      <c r="H101" s="54">
        <f>(H$113*G101)</f>
        <v>250.04697226938316</v>
      </c>
      <c r="I101" s="18"/>
    </row>
    <row r="102" spans="2:13">
      <c r="B102" s="157" t="s">
        <v>72</v>
      </c>
      <c r="C102" s="158"/>
      <c r="D102" s="159" t="s">
        <v>131</v>
      </c>
      <c r="E102" s="159"/>
      <c r="F102" s="159"/>
      <c r="G102" s="88">
        <v>0.03</v>
      </c>
      <c r="H102" s="89">
        <f>(H$113*G102)</f>
        <v>150.02818336162989</v>
      </c>
      <c r="I102" s="20"/>
    </row>
    <row r="103" spans="2:13" ht="15" thickBot="1">
      <c r="B103" s="144" t="s">
        <v>40</v>
      </c>
      <c r="C103" s="145"/>
      <c r="D103" s="145"/>
      <c r="E103" s="145"/>
      <c r="F103" s="145"/>
      <c r="G103" s="145"/>
      <c r="H103" s="53">
        <f>H96+H97+H99+H100+H101+H102</f>
        <v>732.00944538766271</v>
      </c>
      <c r="I103" s="22"/>
    </row>
    <row r="104" spans="2:13" ht="9.75" customHeight="1" thickBot="1">
      <c r="B104" s="85"/>
      <c r="C104" s="85"/>
      <c r="D104" s="85"/>
      <c r="E104" s="85"/>
      <c r="F104" s="85"/>
      <c r="G104" s="85"/>
      <c r="H104" s="85"/>
      <c r="I104" s="4"/>
    </row>
    <row r="105" spans="2:13" ht="15" thickBot="1">
      <c r="B105" s="152" t="s">
        <v>73</v>
      </c>
      <c r="C105" s="153"/>
      <c r="D105" s="153"/>
      <c r="E105" s="153"/>
      <c r="F105" s="153"/>
      <c r="G105" s="153"/>
      <c r="H105" s="154"/>
      <c r="I105" s="8"/>
    </row>
    <row r="106" spans="2:13">
      <c r="B106" s="155" t="s">
        <v>74</v>
      </c>
      <c r="C106" s="125"/>
      <c r="D106" s="125"/>
      <c r="E106" s="125"/>
      <c r="F106" s="125"/>
      <c r="G106" s="125"/>
      <c r="H106" s="14" t="s">
        <v>13</v>
      </c>
      <c r="I106" s="18"/>
    </row>
    <row r="107" spans="2:13">
      <c r="B107" s="7" t="s">
        <v>1</v>
      </c>
      <c r="C107" s="126" t="s">
        <v>75</v>
      </c>
      <c r="D107" s="127"/>
      <c r="E107" s="127"/>
      <c r="F107" s="127"/>
      <c r="G107" s="127"/>
      <c r="H107" s="43">
        <f>H15</f>
        <v>2104.1</v>
      </c>
      <c r="I107" s="18"/>
    </row>
    <row r="108" spans="2:13">
      <c r="B108" s="7" t="s">
        <v>2</v>
      </c>
      <c r="C108" s="126" t="s">
        <v>76</v>
      </c>
      <c r="D108" s="127"/>
      <c r="E108" s="127"/>
      <c r="F108" s="127"/>
      <c r="G108" s="127"/>
      <c r="H108" s="43">
        <f>H23</f>
        <v>988.06000000000006</v>
      </c>
      <c r="I108" s="18"/>
    </row>
    <row r="109" spans="2:13">
      <c r="B109" s="7" t="s">
        <v>3</v>
      </c>
      <c r="C109" s="126" t="s">
        <v>77</v>
      </c>
      <c r="D109" s="127"/>
      <c r="E109" s="127"/>
      <c r="F109" s="127"/>
      <c r="G109" s="127"/>
      <c r="H109" s="43">
        <f>H31</f>
        <v>200</v>
      </c>
      <c r="I109" s="18"/>
    </row>
    <row r="110" spans="2:13">
      <c r="B110" s="7" t="s">
        <v>4</v>
      </c>
      <c r="C110" s="126" t="s">
        <v>60</v>
      </c>
      <c r="D110" s="127"/>
      <c r="E110" s="127"/>
      <c r="F110" s="127"/>
      <c r="G110" s="127"/>
      <c r="H110" s="43">
        <f>H90</f>
        <v>976.77</v>
      </c>
      <c r="I110" s="20"/>
    </row>
    <row r="111" spans="2:13">
      <c r="B111" s="160" t="s">
        <v>78</v>
      </c>
      <c r="C111" s="161"/>
      <c r="D111" s="161"/>
      <c r="E111" s="161"/>
      <c r="F111" s="161"/>
      <c r="G111" s="161"/>
      <c r="H111" s="44">
        <f>SUM(H107:H110)</f>
        <v>4268.93</v>
      </c>
      <c r="I111" s="18"/>
    </row>
    <row r="112" spans="2:13" s="40" customFormat="1">
      <c r="B112" s="7" t="s">
        <v>5</v>
      </c>
      <c r="C112" s="126" t="s">
        <v>79</v>
      </c>
      <c r="D112" s="127"/>
      <c r="E112" s="127"/>
      <c r="F112" s="127"/>
      <c r="G112" s="127"/>
      <c r="H112" s="43">
        <f>H103</f>
        <v>732.00944538766271</v>
      </c>
      <c r="I112" s="20"/>
      <c r="M112" s="41"/>
    </row>
    <row r="113" spans="2:9" ht="15" thickBot="1">
      <c r="B113" s="128" t="s">
        <v>80</v>
      </c>
      <c r="C113" s="129"/>
      <c r="D113" s="129"/>
      <c r="E113" s="129"/>
      <c r="F113" s="129"/>
      <c r="G113" s="129"/>
      <c r="H113" s="45">
        <f>(H111+H96+H97)/(1-SUM(G99:G102))</f>
        <v>5000.939445387663</v>
      </c>
      <c r="I113" s="20"/>
    </row>
    <row r="114" spans="2:9" ht="9.75" customHeight="1">
      <c r="B114" s="8"/>
      <c r="C114" s="8"/>
      <c r="D114" s="8"/>
      <c r="E114" s="8"/>
      <c r="F114" s="8"/>
      <c r="G114" s="8"/>
      <c r="H114" s="20"/>
      <c r="I114" s="4"/>
    </row>
    <row r="115" spans="2:9" ht="9.75" customHeight="1" thickBot="1">
      <c r="I115" s="4"/>
    </row>
    <row r="116" spans="2:9" ht="15" thickBot="1">
      <c r="B116" s="152" t="s">
        <v>81</v>
      </c>
      <c r="C116" s="153"/>
      <c r="D116" s="153"/>
      <c r="E116" s="153"/>
      <c r="F116" s="153"/>
      <c r="G116" s="153"/>
      <c r="H116" s="154"/>
      <c r="I116" s="8"/>
    </row>
    <row r="117" spans="2:9">
      <c r="B117" s="155" t="s">
        <v>82</v>
      </c>
      <c r="C117" s="125"/>
      <c r="D117" s="125"/>
      <c r="E117" s="125"/>
      <c r="F117" s="125"/>
      <c r="G117" s="125"/>
      <c r="H117" s="14" t="s">
        <v>13</v>
      </c>
      <c r="I117" s="18"/>
    </row>
    <row r="118" spans="2:9">
      <c r="B118" s="7" t="s">
        <v>1</v>
      </c>
      <c r="C118" s="126" t="s">
        <v>83</v>
      </c>
      <c r="D118" s="127"/>
      <c r="E118" s="127"/>
      <c r="F118" s="127"/>
      <c r="G118" s="127"/>
      <c r="H118" s="23">
        <f>H113</f>
        <v>5000.939445387663</v>
      </c>
      <c r="I118" s="18"/>
    </row>
    <row r="119" spans="2:9">
      <c r="B119" s="7" t="s">
        <v>2</v>
      </c>
      <c r="C119" s="126" t="s">
        <v>104</v>
      </c>
      <c r="D119" s="127"/>
      <c r="E119" s="127"/>
      <c r="F119" s="127"/>
      <c r="G119" s="156"/>
      <c r="H119" s="55">
        <v>1</v>
      </c>
      <c r="I119" s="18"/>
    </row>
    <row r="120" spans="2:9">
      <c r="B120" s="7" t="s">
        <v>3</v>
      </c>
      <c r="C120" s="126" t="s">
        <v>84</v>
      </c>
      <c r="D120" s="127"/>
      <c r="E120" s="127"/>
      <c r="F120" s="127"/>
      <c r="G120" s="127"/>
      <c r="H120" s="23">
        <f>TRUNC(H118*H119,2)</f>
        <v>5000.93</v>
      </c>
      <c r="I120" s="18"/>
    </row>
    <row r="121" spans="2:9" ht="16.2" thickBot="1">
      <c r="B121" s="11" t="s">
        <v>4</v>
      </c>
      <c r="C121" s="150" t="s">
        <v>105</v>
      </c>
      <c r="D121" s="151"/>
      <c r="E121" s="151"/>
      <c r="F121" s="151"/>
      <c r="G121" s="151"/>
      <c r="H121" s="56">
        <f>H120*12</f>
        <v>60011.16</v>
      </c>
    </row>
    <row r="122" spans="2:9">
      <c r="I122" s="42"/>
    </row>
  </sheetData>
  <mergeCells count="116">
    <mergeCell ref="B1:H1"/>
    <mergeCell ref="B2:F2"/>
    <mergeCell ref="G2:H2"/>
    <mergeCell ref="B3:H3"/>
    <mergeCell ref="C4:F4"/>
    <mergeCell ref="G4:H4"/>
    <mergeCell ref="B9:H9"/>
    <mergeCell ref="C10:G10"/>
    <mergeCell ref="C11:G11"/>
    <mergeCell ref="C12:G12"/>
    <mergeCell ref="C13:G13"/>
    <mergeCell ref="C14:G14"/>
    <mergeCell ref="C5:F5"/>
    <mergeCell ref="G5:H5"/>
    <mergeCell ref="C6:F6"/>
    <mergeCell ref="G6:H6"/>
    <mergeCell ref="C7:F7"/>
    <mergeCell ref="G7:H7"/>
    <mergeCell ref="C22:G22"/>
    <mergeCell ref="B23:G23"/>
    <mergeCell ref="B25:H25"/>
    <mergeCell ref="C26:G26"/>
    <mergeCell ref="C27:G27"/>
    <mergeCell ref="C28:G28"/>
    <mergeCell ref="B15:G15"/>
    <mergeCell ref="B17:H17"/>
    <mergeCell ref="C18:G18"/>
    <mergeCell ref="C19:G19"/>
    <mergeCell ref="C20:G20"/>
    <mergeCell ref="C21:G21"/>
    <mergeCell ref="C37:F37"/>
    <mergeCell ref="C38:F38"/>
    <mergeCell ref="C39:F39"/>
    <mergeCell ref="C40:F40"/>
    <mergeCell ref="C41:F41"/>
    <mergeCell ref="C42:F42"/>
    <mergeCell ref="C29:G29"/>
    <mergeCell ref="C30:G30"/>
    <mergeCell ref="B31:G31"/>
    <mergeCell ref="B33:H33"/>
    <mergeCell ref="B35:H35"/>
    <mergeCell ref="C36:F36"/>
    <mergeCell ref="C50:F50"/>
    <mergeCell ref="B51:F51"/>
    <mergeCell ref="C52:F52"/>
    <mergeCell ref="B53:F53"/>
    <mergeCell ref="B55:H55"/>
    <mergeCell ref="C56:F56"/>
    <mergeCell ref="C43:F43"/>
    <mergeCell ref="C44:F44"/>
    <mergeCell ref="B45:F45"/>
    <mergeCell ref="B47:H47"/>
    <mergeCell ref="C48:F48"/>
    <mergeCell ref="C49:F49"/>
    <mergeCell ref="C63:F63"/>
    <mergeCell ref="C64:F64"/>
    <mergeCell ref="C65:F65"/>
    <mergeCell ref="C66:F66"/>
    <mergeCell ref="C67:F67"/>
    <mergeCell ref="C68:F68"/>
    <mergeCell ref="C57:F57"/>
    <mergeCell ref="C58:F58"/>
    <mergeCell ref="B59:F59"/>
    <mergeCell ref="B60:H60"/>
    <mergeCell ref="B61:H61"/>
    <mergeCell ref="C62:F62"/>
    <mergeCell ref="C76:F76"/>
    <mergeCell ref="C77:F77"/>
    <mergeCell ref="C78:F78"/>
    <mergeCell ref="B79:F79"/>
    <mergeCell ref="C80:F80"/>
    <mergeCell ref="B81:F81"/>
    <mergeCell ref="B69:F69"/>
    <mergeCell ref="B71:H71"/>
    <mergeCell ref="C72:F72"/>
    <mergeCell ref="C73:F73"/>
    <mergeCell ref="C74:F74"/>
    <mergeCell ref="C75:F75"/>
    <mergeCell ref="C89:F89"/>
    <mergeCell ref="B90:F90"/>
    <mergeCell ref="B92:H92"/>
    <mergeCell ref="B94:H94"/>
    <mergeCell ref="C95:F95"/>
    <mergeCell ref="C96:F96"/>
    <mergeCell ref="B83:H83"/>
    <mergeCell ref="C84:F84"/>
    <mergeCell ref="C85:F85"/>
    <mergeCell ref="C86:F86"/>
    <mergeCell ref="C87:F87"/>
    <mergeCell ref="C88:F88"/>
    <mergeCell ref="B101:C101"/>
    <mergeCell ref="D101:F101"/>
    <mergeCell ref="B102:C102"/>
    <mergeCell ref="D102:F102"/>
    <mergeCell ref="B103:G103"/>
    <mergeCell ref="B105:H105"/>
    <mergeCell ref="C97:F97"/>
    <mergeCell ref="C98:F98"/>
    <mergeCell ref="B99:C99"/>
    <mergeCell ref="D99:F99"/>
    <mergeCell ref="B100:C100"/>
    <mergeCell ref="D100:F100"/>
    <mergeCell ref="C120:G120"/>
    <mergeCell ref="C121:G121"/>
    <mergeCell ref="C112:G112"/>
    <mergeCell ref="B113:G113"/>
    <mergeCell ref="B116:H116"/>
    <mergeCell ref="B117:G117"/>
    <mergeCell ref="C118:G118"/>
    <mergeCell ref="C119:G119"/>
    <mergeCell ref="B106:G106"/>
    <mergeCell ref="C107:G107"/>
    <mergeCell ref="C108:G108"/>
    <mergeCell ref="C109:G109"/>
    <mergeCell ref="C110:G110"/>
    <mergeCell ref="B111:G111"/>
  </mergeCells>
  <pageMargins left="0.51181102362204722" right="0.51181102362204722" top="0.98425196850393704" bottom="0.98425196850393704" header="0" footer="0"/>
  <pageSetup orientation="portrait" r:id="rId1"/>
  <headerFooter>
    <oddHeader>&amp;C&amp;G</oddHeader>
    <oddFooter>&amp;CIMPERATRIZ TELE SERVIÇOS LTDA – CNPJ 16.853.728/0001-04
Rua: Mansur Elias, n. 50 - Centro - Santo Amaro da Imperatriz – SC 
CEP: 88140-000 - Telefone (48) 3245-2400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B8AB-171D-47EB-A9EE-B2D2B934D603}">
  <dimension ref="B1:X122"/>
  <sheetViews>
    <sheetView topLeftCell="A97" zoomScaleNormal="100" workbookViewId="0">
      <selection activeCell="P20" sqref="P20"/>
    </sheetView>
  </sheetViews>
  <sheetFormatPr defaultColWidth="9.109375" defaultRowHeight="14.4"/>
  <cols>
    <col min="1" max="1" width="2" style="1" customWidth="1"/>
    <col min="2" max="2" width="5.33203125" style="1" customWidth="1"/>
    <col min="3" max="3" width="3.88671875" style="1" customWidth="1"/>
    <col min="4" max="6" width="18.5546875" style="1" customWidth="1"/>
    <col min="7" max="7" width="11.44140625" style="1" customWidth="1"/>
    <col min="8" max="8" width="16.44140625" style="1" customWidth="1"/>
    <col min="9" max="9" width="2.33203125" style="6" customWidth="1"/>
    <col min="10" max="12" width="4.88671875" style="1" customWidth="1"/>
    <col min="13" max="13" width="11.44140625" style="3" bestFit="1" customWidth="1"/>
    <col min="14" max="14" width="3.88671875" style="1" customWidth="1"/>
    <col min="15" max="15" width="4.44140625" style="1" bestFit="1" customWidth="1"/>
    <col min="16" max="16" width="11" style="1" bestFit="1" customWidth="1"/>
    <col min="17" max="17" width="5" style="1" bestFit="1" customWidth="1"/>
    <col min="18" max="18" width="4.44140625" style="1" bestFit="1" customWidth="1"/>
    <col min="19" max="19" width="12.44140625" style="1" bestFit="1" customWidth="1"/>
    <col min="20" max="23" width="3.88671875" style="1" customWidth="1"/>
    <col min="24" max="1011" width="9.6640625" style="1" customWidth="1"/>
    <col min="1012" max="16384" width="9.109375" style="1"/>
  </cols>
  <sheetData>
    <row r="1" spans="2:13" ht="15" thickBot="1">
      <c r="B1" s="96" t="s">
        <v>0</v>
      </c>
      <c r="C1" s="97"/>
      <c r="D1" s="97"/>
      <c r="E1" s="97"/>
      <c r="F1" s="97"/>
      <c r="G1" s="97"/>
      <c r="H1" s="98"/>
      <c r="I1" s="4"/>
    </row>
    <row r="2" spans="2:13" ht="15.6" customHeight="1" thickBot="1">
      <c r="B2" s="99"/>
      <c r="C2" s="99"/>
      <c r="D2" s="99"/>
      <c r="E2" s="99"/>
      <c r="F2" s="99"/>
      <c r="G2" s="99"/>
      <c r="H2" s="99"/>
      <c r="I2" s="58"/>
      <c r="M2" s="5"/>
    </row>
    <row r="3" spans="2:13" ht="15" thickBot="1">
      <c r="B3" s="113" t="s">
        <v>6</v>
      </c>
      <c r="C3" s="114"/>
      <c r="D3" s="114"/>
      <c r="E3" s="114"/>
      <c r="F3" s="114"/>
      <c r="G3" s="114"/>
      <c r="H3" s="115"/>
      <c r="I3" s="4"/>
    </row>
    <row r="4" spans="2:13">
      <c r="B4" s="7">
        <v>1</v>
      </c>
      <c r="C4" s="105" t="s">
        <v>7</v>
      </c>
      <c r="D4" s="105"/>
      <c r="E4" s="105"/>
      <c r="F4" s="105"/>
      <c r="G4" s="116" t="s">
        <v>122</v>
      </c>
      <c r="H4" s="117"/>
      <c r="I4" s="8"/>
    </row>
    <row r="5" spans="2:13">
      <c r="B5" s="7">
        <v>2</v>
      </c>
      <c r="C5" s="105" t="s">
        <v>8</v>
      </c>
      <c r="D5" s="105"/>
      <c r="E5" s="105"/>
      <c r="F5" s="105"/>
      <c r="G5" s="106">
        <v>2334.2600000000002</v>
      </c>
      <c r="H5" s="107"/>
      <c r="I5" s="9"/>
    </row>
    <row r="6" spans="2:13">
      <c r="B6" s="7">
        <v>3</v>
      </c>
      <c r="C6" s="105" t="s">
        <v>9</v>
      </c>
      <c r="D6" s="105"/>
      <c r="E6" s="105"/>
      <c r="F6" s="105"/>
      <c r="G6" s="108" t="s">
        <v>108</v>
      </c>
      <c r="H6" s="109"/>
      <c r="I6" s="10"/>
    </row>
    <row r="7" spans="2:13" ht="15" thickBot="1">
      <c r="B7" s="11">
        <v>4</v>
      </c>
      <c r="C7" s="110" t="s">
        <v>10</v>
      </c>
      <c r="D7" s="110"/>
      <c r="E7" s="110"/>
      <c r="F7" s="110"/>
      <c r="G7" s="111">
        <v>43831</v>
      </c>
      <c r="H7" s="112"/>
      <c r="I7" s="12"/>
    </row>
    <row r="8" spans="2:13" ht="10.5" customHeight="1" thickBot="1"/>
    <row r="9" spans="2:13" ht="15" thickBot="1">
      <c r="B9" s="113" t="s">
        <v>11</v>
      </c>
      <c r="C9" s="114"/>
      <c r="D9" s="114"/>
      <c r="E9" s="114"/>
      <c r="F9" s="114"/>
      <c r="G9" s="114"/>
      <c r="H9" s="115"/>
      <c r="I9" s="4"/>
      <c r="J9" s="3"/>
      <c r="K9" s="3"/>
      <c r="M9" s="1"/>
    </row>
    <row r="10" spans="2:13">
      <c r="B10" s="13">
        <v>1</v>
      </c>
      <c r="C10" s="122" t="s">
        <v>12</v>
      </c>
      <c r="D10" s="122"/>
      <c r="E10" s="122"/>
      <c r="F10" s="122"/>
      <c r="G10" s="122"/>
      <c r="H10" s="14" t="s">
        <v>13</v>
      </c>
      <c r="I10" s="8"/>
      <c r="J10" s="3"/>
      <c r="K10" s="3"/>
      <c r="M10" s="1"/>
    </row>
    <row r="11" spans="2:13">
      <c r="B11" s="7" t="s">
        <v>1</v>
      </c>
      <c r="C11" s="123" t="s">
        <v>14</v>
      </c>
      <c r="D11" s="123"/>
      <c r="E11" s="123"/>
      <c r="F11" s="123"/>
      <c r="G11" s="123"/>
      <c r="H11" s="46">
        <v>2334.2600000000002</v>
      </c>
      <c r="I11" s="15"/>
      <c r="J11" s="3"/>
      <c r="K11" s="3"/>
      <c r="M11" s="1"/>
    </row>
    <row r="12" spans="2:13">
      <c r="B12" s="7" t="s">
        <v>2</v>
      </c>
      <c r="C12" s="105" t="s">
        <v>111</v>
      </c>
      <c r="D12" s="105"/>
      <c r="E12" s="105"/>
      <c r="F12" s="105"/>
      <c r="G12" s="105"/>
      <c r="H12" s="46">
        <v>0</v>
      </c>
      <c r="I12" s="15"/>
      <c r="J12" s="3"/>
      <c r="K12" s="3"/>
      <c r="M12" s="1"/>
    </row>
    <row r="13" spans="2:13">
      <c r="B13" s="7" t="s">
        <v>3</v>
      </c>
      <c r="C13" s="141" t="s">
        <v>129</v>
      </c>
      <c r="D13" s="141"/>
      <c r="E13" s="141"/>
      <c r="F13" s="141"/>
      <c r="G13" s="141"/>
      <c r="H13" s="46">
        <v>0</v>
      </c>
      <c r="I13" s="15"/>
      <c r="J13" s="3"/>
      <c r="K13" s="3"/>
      <c r="M13" s="1"/>
    </row>
    <row r="14" spans="2:13">
      <c r="B14" s="7" t="s">
        <v>4</v>
      </c>
      <c r="C14" s="105" t="s">
        <v>128</v>
      </c>
      <c r="D14" s="105"/>
      <c r="E14" s="105"/>
      <c r="F14" s="105"/>
      <c r="G14" s="105"/>
      <c r="H14" s="46">
        <f>TRUNC((SUM(H12:H13))*0.2,2)</f>
        <v>0</v>
      </c>
      <c r="I14" s="15"/>
      <c r="J14" s="16"/>
      <c r="K14" s="16"/>
      <c r="M14" s="1"/>
    </row>
    <row r="15" spans="2:13" ht="15" thickBot="1">
      <c r="B15" s="120" t="s">
        <v>16</v>
      </c>
      <c r="C15" s="121"/>
      <c r="D15" s="121"/>
      <c r="E15" s="121"/>
      <c r="F15" s="121"/>
      <c r="G15" s="121"/>
      <c r="H15" s="49">
        <f>SUM(H11:H14)</f>
        <v>2334.2600000000002</v>
      </c>
      <c r="I15" s="17"/>
      <c r="M15" s="1"/>
    </row>
    <row r="16" spans="2:13" ht="9" customHeight="1" thickBot="1"/>
    <row r="17" spans="2:10" ht="15" thickBot="1">
      <c r="B17" s="113" t="s">
        <v>17</v>
      </c>
      <c r="C17" s="114"/>
      <c r="D17" s="114"/>
      <c r="E17" s="114"/>
      <c r="F17" s="114"/>
      <c r="G17" s="114"/>
      <c r="H17" s="115"/>
      <c r="I17" s="4"/>
    </row>
    <row r="18" spans="2:10">
      <c r="B18" s="13">
        <v>2</v>
      </c>
      <c r="C18" s="118" t="s">
        <v>85</v>
      </c>
      <c r="D18" s="118"/>
      <c r="E18" s="118"/>
      <c r="F18" s="118"/>
      <c r="G18" s="118"/>
      <c r="H18" s="14" t="s">
        <v>13</v>
      </c>
      <c r="I18" s="8"/>
    </row>
    <row r="19" spans="2:10">
      <c r="B19" s="7" t="s">
        <v>1</v>
      </c>
      <c r="C19" s="119" t="s">
        <v>86</v>
      </c>
      <c r="D19" s="119"/>
      <c r="E19" s="119"/>
      <c r="F19" s="119"/>
      <c r="G19" s="119"/>
      <c r="H19" s="46">
        <f>TRUNC((26*2*3.75)-(H11*0.06),2)</f>
        <v>54.94</v>
      </c>
      <c r="I19" s="18"/>
    </row>
    <row r="20" spans="2:10">
      <c r="B20" s="7" t="s">
        <v>2</v>
      </c>
      <c r="C20" s="119" t="s">
        <v>18</v>
      </c>
      <c r="D20" s="119"/>
      <c r="E20" s="119"/>
      <c r="F20" s="119"/>
      <c r="G20" s="119"/>
      <c r="H20" s="46">
        <f>TRUNC((19.85*26),2)</f>
        <v>516.1</v>
      </c>
      <c r="I20" s="18"/>
    </row>
    <row r="21" spans="2:10">
      <c r="B21" s="7" t="s">
        <v>3</v>
      </c>
      <c r="C21" s="130" t="s">
        <v>106</v>
      </c>
      <c r="D21" s="131"/>
      <c r="E21" s="131"/>
      <c r="F21" s="131"/>
      <c r="G21" s="131"/>
      <c r="H21" s="46">
        <v>394.64</v>
      </c>
      <c r="I21" s="18"/>
    </row>
    <row r="22" spans="2:10">
      <c r="B22" s="7" t="s">
        <v>4</v>
      </c>
      <c r="C22" s="126" t="s">
        <v>109</v>
      </c>
      <c r="D22" s="127"/>
      <c r="E22" s="127"/>
      <c r="F22" s="127"/>
      <c r="G22" s="127"/>
      <c r="H22" s="48">
        <v>0</v>
      </c>
      <c r="I22" s="19"/>
    </row>
    <row r="23" spans="2:10" ht="15" thickBot="1">
      <c r="B23" s="128" t="s">
        <v>19</v>
      </c>
      <c r="C23" s="129"/>
      <c r="D23" s="129"/>
      <c r="E23" s="129"/>
      <c r="F23" s="129"/>
      <c r="G23" s="129"/>
      <c r="H23" s="47">
        <f>SUM(H19:H22)</f>
        <v>965.68</v>
      </c>
      <c r="I23" s="22"/>
    </row>
    <row r="24" spans="2:10" ht="11.25" customHeight="1" thickBot="1">
      <c r="I24" s="4"/>
    </row>
    <row r="25" spans="2:10" ht="15" thickBot="1">
      <c r="B25" s="113" t="s">
        <v>20</v>
      </c>
      <c r="C25" s="114"/>
      <c r="D25" s="114"/>
      <c r="E25" s="114"/>
      <c r="F25" s="114"/>
      <c r="G25" s="114"/>
      <c r="H25" s="115"/>
      <c r="I25" s="8"/>
    </row>
    <row r="26" spans="2:10">
      <c r="B26" s="13">
        <v>3</v>
      </c>
      <c r="C26" s="124" t="s">
        <v>21</v>
      </c>
      <c r="D26" s="125"/>
      <c r="E26" s="125"/>
      <c r="F26" s="125"/>
      <c r="G26" s="125"/>
      <c r="H26" s="14" t="s">
        <v>13</v>
      </c>
      <c r="I26" s="18"/>
    </row>
    <row r="27" spans="2:10">
      <c r="B27" s="7" t="s">
        <v>1</v>
      </c>
      <c r="C27" s="126" t="s">
        <v>22</v>
      </c>
      <c r="D27" s="127"/>
      <c r="E27" s="127"/>
      <c r="F27" s="127"/>
      <c r="G27" s="127"/>
      <c r="H27" s="46">
        <v>0</v>
      </c>
      <c r="I27" s="18"/>
    </row>
    <row r="28" spans="2:10">
      <c r="B28" s="7" t="s">
        <v>2</v>
      </c>
      <c r="C28" s="126" t="s">
        <v>98</v>
      </c>
      <c r="D28" s="127"/>
      <c r="E28" s="127"/>
      <c r="F28" s="127"/>
      <c r="G28" s="127"/>
      <c r="H28" s="46">
        <v>0</v>
      </c>
      <c r="I28" s="18"/>
    </row>
    <row r="29" spans="2:10">
      <c r="B29" s="7" t="s">
        <v>3</v>
      </c>
      <c r="C29" s="139" t="s">
        <v>110</v>
      </c>
      <c r="D29" s="140"/>
      <c r="E29" s="140"/>
      <c r="F29" s="140"/>
      <c r="G29" s="140"/>
      <c r="H29" s="80">
        <v>200</v>
      </c>
      <c r="I29" s="18"/>
      <c r="J29" s="1" t="s">
        <v>126</v>
      </c>
    </row>
    <row r="30" spans="2:10">
      <c r="B30" s="7" t="s">
        <v>4</v>
      </c>
      <c r="C30" s="126" t="s">
        <v>23</v>
      </c>
      <c r="D30" s="127"/>
      <c r="E30" s="127"/>
      <c r="F30" s="127"/>
      <c r="G30" s="127"/>
      <c r="H30" s="46">
        <v>0</v>
      </c>
      <c r="I30" s="20"/>
    </row>
    <row r="31" spans="2:10" ht="15" thickBot="1">
      <c r="B31" s="128" t="s">
        <v>24</v>
      </c>
      <c r="C31" s="129"/>
      <c r="D31" s="129"/>
      <c r="E31" s="129"/>
      <c r="F31" s="129"/>
      <c r="G31" s="129"/>
      <c r="H31" s="47">
        <f>SUM(H27:H30)</f>
        <v>200</v>
      </c>
      <c r="I31" s="22"/>
    </row>
    <row r="32" spans="2:10" ht="15" thickBot="1">
      <c r="B32" s="8"/>
      <c r="C32" s="8"/>
      <c r="D32" s="8"/>
      <c r="E32" s="8"/>
      <c r="F32" s="8"/>
      <c r="G32" s="20"/>
      <c r="H32" s="20"/>
      <c r="I32" s="4"/>
    </row>
    <row r="33" spans="2:24" ht="15" thickBot="1">
      <c r="B33" s="133" t="s">
        <v>25</v>
      </c>
      <c r="C33" s="134"/>
      <c r="D33" s="134"/>
      <c r="E33" s="134"/>
      <c r="F33" s="134"/>
      <c r="G33" s="134"/>
      <c r="H33" s="135"/>
      <c r="I33" s="20"/>
    </row>
    <row r="34" spans="2:24" ht="6.75" customHeight="1" thickBot="1">
      <c r="B34" s="8"/>
      <c r="C34" s="8"/>
      <c r="D34" s="8"/>
      <c r="E34" s="8"/>
      <c r="F34" s="8"/>
      <c r="G34" s="20"/>
      <c r="H34" s="20"/>
      <c r="I34" s="24"/>
    </row>
    <row r="35" spans="2:24">
      <c r="B35" s="136" t="s">
        <v>26</v>
      </c>
      <c r="C35" s="137"/>
      <c r="D35" s="137"/>
      <c r="E35" s="137"/>
      <c r="F35" s="137"/>
      <c r="G35" s="137"/>
      <c r="H35" s="138"/>
      <c r="I35" s="8"/>
    </row>
    <row r="36" spans="2:24">
      <c r="B36" s="13" t="s">
        <v>27</v>
      </c>
      <c r="C36" s="122" t="s">
        <v>28</v>
      </c>
      <c r="D36" s="122"/>
      <c r="E36" s="122"/>
      <c r="F36" s="122"/>
      <c r="G36" s="25" t="s">
        <v>51</v>
      </c>
      <c r="H36" s="59" t="s">
        <v>29</v>
      </c>
      <c r="I36" s="18"/>
    </row>
    <row r="37" spans="2:24">
      <c r="B37" s="7" t="s">
        <v>1</v>
      </c>
      <c r="C37" s="105" t="s">
        <v>30</v>
      </c>
      <c r="D37" s="105"/>
      <c r="E37" s="105"/>
      <c r="F37" s="105"/>
      <c r="G37" s="27">
        <v>0</v>
      </c>
      <c r="H37" s="43">
        <f>TRUNC(G37*H$15,2)</f>
        <v>0</v>
      </c>
      <c r="I37" s="18"/>
    </row>
    <row r="38" spans="2:24">
      <c r="B38" s="7" t="s">
        <v>2</v>
      </c>
      <c r="C38" s="105" t="s">
        <v>31</v>
      </c>
      <c r="D38" s="105"/>
      <c r="E38" s="105"/>
      <c r="F38" s="105"/>
      <c r="G38" s="27">
        <v>1.4999999999999999E-2</v>
      </c>
      <c r="H38" s="43">
        <f t="shared" ref="H38:H44" si="0">TRUNC(G38*H$15,2)</f>
        <v>35.01</v>
      </c>
      <c r="I38" s="18"/>
    </row>
    <row r="39" spans="2:24">
      <c r="B39" s="7" t="s">
        <v>3</v>
      </c>
      <c r="C39" s="105" t="s">
        <v>32</v>
      </c>
      <c r="D39" s="105"/>
      <c r="E39" s="105"/>
      <c r="F39" s="105"/>
      <c r="G39" s="27">
        <v>0.01</v>
      </c>
      <c r="H39" s="43">
        <f t="shared" si="0"/>
        <v>23.34</v>
      </c>
      <c r="I39" s="18"/>
    </row>
    <row r="40" spans="2:24">
      <c r="B40" s="7" t="s">
        <v>4</v>
      </c>
      <c r="C40" s="105" t="s">
        <v>33</v>
      </c>
      <c r="D40" s="105"/>
      <c r="E40" s="105"/>
      <c r="F40" s="105"/>
      <c r="G40" s="27">
        <v>2E-3</v>
      </c>
      <c r="H40" s="43">
        <f t="shared" si="0"/>
        <v>4.66</v>
      </c>
      <c r="I40" s="18"/>
    </row>
    <row r="41" spans="2:24">
      <c r="B41" s="7" t="s">
        <v>5</v>
      </c>
      <c r="C41" s="105" t="s">
        <v>34</v>
      </c>
      <c r="D41" s="105"/>
      <c r="E41" s="105"/>
      <c r="F41" s="105"/>
      <c r="G41" s="27">
        <v>2.5000000000000001E-2</v>
      </c>
      <c r="H41" s="43">
        <f t="shared" si="0"/>
        <v>58.35</v>
      </c>
      <c r="I41" s="18"/>
    </row>
    <row r="42" spans="2:24">
      <c r="B42" s="7" t="s">
        <v>15</v>
      </c>
      <c r="C42" s="105" t="s">
        <v>35</v>
      </c>
      <c r="D42" s="105"/>
      <c r="E42" s="105"/>
      <c r="F42" s="105"/>
      <c r="G42" s="27">
        <v>0.08</v>
      </c>
      <c r="H42" s="43">
        <f t="shared" si="0"/>
        <v>186.74</v>
      </c>
      <c r="I42" s="18"/>
    </row>
    <row r="43" spans="2:24">
      <c r="B43" s="7" t="s">
        <v>36</v>
      </c>
      <c r="C43" s="105" t="s">
        <v>37</v>
      </c>
      <c r="D43" s="105"/>
      <c r="E43" s="105"/>
      <c r="F43" s="105"/>
      <c r="G43" s="27">
        <v>1.4999999999999999E-2</v>
      </c>
      <c r="H43" s="43">
        <f t="shared" si="0"/>
        <v>35.01</v>
      </c>
      <c r="I43" s="18"/>
      <c r="X43" s="28"/>
    </row>
    <row r="44" spans="2:24">
      <c r="B44" s="7" t="s">
        <v>38</v>
      </c>
      <c r="C44" s="105" t="s">
        <v>39</v>
      </c>
      <c r="D44" s="105"/>
      <c r="E44" s="105"/>
      <c r="F44" s="105"/>
      <c r="G44" s="27">
        <v>6.0000000000000001E-3</v>
      </c>
      <c r="H44" s="43">
        <f t="shared" si="0"/>
        <v>14</v>
      </c>
      <c r="I44" s="20"/>
    </row>
    <row r="45" spans="2:24" ht="15" thickBot="1">
      <c r="B45" s="120" t="s">
        <v>40</v>
      </c>
      <c r="C45" s="121"/>
      <c r="D45" s="121"/>
      <c r="E45" s="121"/>
      <c r="F45" s="121"/>
      <c r="G45" s="29">
        <f>SUM(G37:G44)</f>
        <v>0.15300000000000002</v>
      </c>
      <c r="H45" s="21">
        <f>SUM(H37:H44)</f>
        <v>357.11</v>
      </c>
      <c r="I45" s="22"/>
    </row>
    <row r="46" spans="2:24" ht="9.75" customHeight="1" thickBot="1">
      <c r="B46" s="8"/>
      <c r="C46" s="8"/>
      <c r="D46" s="8"/>
      <c r="E46" s="8"/>
      <c r="F46" s="8"/>
      <c r="G46" s="30"/>
      <c r="H46" s="20"/>
      <c r="I46" s="24"/>
    </row>
    <row r="47" spans="2:24">
      <c r="B47" s="136" t="s">
        <v>102</v>
      </c>
      <c r="C47" s="137"/>
      <c r="D47" s="137"/>
      <c r="E47" s="137"/>
      <c r="F47" s="137"/>
      <c r="G47" s="137"/>
      <c r="H47" s="138"/>
      <c r="I47" s="8"/>
    </row>
    <row r="48" spans="2:24">
      <c r="B48" s="13" t="s">
        <v>41</v>
      </c>
      <c r="C48" s="122" t="s">
        <v>42</v>
      </c>
      <c r="D48" s="122"/>
      <c r="E48" s="122"/>
      <c r="F48" s="122"/>
      <c r="G48" s="25" t="s">
        <v>43</v>
      </c>
      <c r="H48" s="59" t="s">
        <v>13</v>
      </c>
      <c r="I48" s="18"/>
    </row>
    <row r="49" spans="2:19">
      <c r="B49" s="7" t="s">
        <v>1</v>
      </c>
      <c r="C49" s="141" t="s">
        <v>42</v>
      </c>
      <c r="D49" s="141"/>
      <c r="E49" s="141"/>
      <c r="F49" s="141"/>
      <c r="G49" s="31">
        <v>8.3330000000000001E-2</v>
      </c>
      <c r="H49" s="43">
        <f t="shared" ref="H49:H52" si="1">TRUNC(G49*H$15,2)</f>
        <v>194.51</v>
      </c>
      <c r="I49" s="18"/>
    </row>
    <row r="50" spans="2:19">
      <c r="B50" s="7" t="s">
        <v>2</v>
      </c>
      <c r="C50" s="100" t="s">
        <v>99</v>
      </c>
      <c r="D50" s="101"/>
      <c r="E50" s="101"/>
      <c r="F50" s="102"/>
      <c r="G50" s="31">
        <v>2.7799999999999998E-2</v>
      </c>
      <c r="H50" s="43">
        <f t="shared" si="1"/>
        <v>64.89</v>
      </c>
      <c r="I50" s="18"/>
    </row>
    <row r="51" spans="2:19">
      <c r="B51" s="103" t="s">
        <v>57</v>
      </c>
      <c r="C51" s="104"/>
      <c r="D51" s="104"/>
      <c r="E51" s="104"/>
      <c r="F51" s="104"/>
      <c r="G51" s="31">
        <f>SUM(G49:G50)</f>
        <v>0.11113000000000001</v>
      </c>
      <c r="H51" s="43">
        <f>SUM(H49:H50)</f>
        <v>259.39999999999998</v>
      </c>
      <c r="I51" s="18"/>
    </row>
    <row r="52" spans="2:19">
      <c r="B52" s="7" t="s">
        <v>3</v>
      </c>
      <c r="C52" s="105" t="s">
        <v>100</v>
      </c>
      <c r="D52" s="105"/>
      <c r="E52" s="105"/>
      <c r="F52" s="105"/>
      <c r="G52" s="31">
        <f>G51*G45</f>
        <v>1.7002890000000003E-2</v>
      </c>
      <c r="H52" s="43">
        <f t="shared" si="1"/>
        <v>39.68</v>
      </c>
      <c r="I52" s="20"/>
    </row>
    <row r="53" spans="2:19" ht="15" thickBot="1">
      <c r="B53" s="120" t="s">
        <v>40</v>
      </c>
      <c r="C53" s="121"/>
      <c r="D53" s="121"/>
      <c r="E53" s="121"/>
      <c r="F53" s="121"/>
      <c r="G53" s="29">
        <f>G51+G52</f>
        <v>0.12813289</v>
      </c>
      <c r="H53" s="21">
        <f>H51+H52</f>
        <v>299.08</v>
      </c>
      <c r="I53" s="20"/>
    </row>
    <row r="54" spans="2:19" ht="9.75" customHeight="1" thickBot="1">
      <c r="B54" s="8"/>
      <c r="C54" s="8"/>
      <c r="D54" s="8"/>
      <c r="E54" s="8"/>
      <c r="F54" s="8"/>
      <c r="G54" s="30"/>
      <c r="H54" s="20"/>
      <c r="I54" s="24"/>
    </row>
    <row r="55" spans="2:19">
      <c r="B55" s="136" t="s">
        <v>44</v>
      </c>
      <c r="C55" s="137"/>
      <c r="D55" s="137"/>
      <c r="E55" s="137"/>
      <c r="F55" s="137"/>
      <c r="G55" s="137"/>
      <c r="H55" s="138"/>
      <c r="I55" s="8"/>
    </row>
    <row r="56" spans="2:19">
      <c r="B56" s="13" t="s">
        <v>45</v>
      </c>
      <c r="C56" s="122" t="s">
        <v>46</v>
      </c>
      <c r="D56" s="122"/>
      <c r="E56" s="122"/>
      <c r="F56" s="122"/>
      <c r="G56" s="25" t="s">
        <v>43</v>
      </c>
      <c r="H56" s="59" t="s">
        <v>13</v>
      </c>
      <c r="I56" s="18"/>
    </row>
    <row r="57" spans="2:19">
      <c r="B57" s="7" t="s">
        <v>1</v>
      </c>
      <c r="C57" s="105" t="s">
        <v>46</v>
      </c>
      <c r="D57" s="105"/>
      <c r="E57" s="105"/>
      <c r="F57" s="105"/>
      <c r="G57" s="31">
        <v>2.9999999999999997E-4</v>
      </c>
      <c r="H57" s="43">
        <f t="shared" ref="H57:H58" si="2">TRUNC(G57*H$15,2)</f>
        <v>0.7</v>
      </c>
      <c r="I57" s="18"/>
    </row>
    <row r="58" spans="2:19">
      <c r="B58" s="7" t="s">
        <v>2</v>
      </c>
      <c r="C58" s="105" t="s">
        <v>47</v>
      </c>
      <c r="D58" s="105"/>
      <c r="E58" s="105"/>
      <c r="F58" s="105"/>
      <c r="G58" s="60">
        <f>ROUND(G45*G57,6)</f>
        <v>4.6E-5</v>
      </c>
      <c r="H58" s="43">
        <f t="shared" si="2"/>
        <v>0.1</v>
      </c>
      <c r="I58" s="20"/>
    </row>
    <row r="59" spans="2:19" ht="15" thickBot="1">
      <c r="B59" s="120" t="s">
        <v>40</v>
      </c>
      <c r="C59" s="121"/>
      <c r="D59" s="121"/>
      <c r="E59" s="121"/>
      <c r="F59" s="121"/>
      <c r="G59" s="29">
        <f>SUM(G57:G58)</f>
        <v>3.4599999999999995E-4</v>
      </c>
      <c r="H59" s="21">
        <f>SUM(H57:H58)</f>
        <v>0.79999999999999993</v>
      </c>
      <c r="I59" s="57"/>
    </row>
    <row r="60" spans="2:19" ht="9.75" customHeight="1" thickBot="1">
      <c r="B60" s="142"/>
      <c r="C60" s="143"/>
      <c r="D60" s="143"/>
      <c r="E60" s="143"/>
      <c r="F60" s="143"/>
      <c r="G60" s="143"/>
      <c r="H60" s="143"/>
      <c r="I60" s="33"/>
      <c r="S60" s="34"/>
    </row>
    <row r="61" spans="2:19">
      <c r="B61" s="136" t="s">
        <v>48</v>
      </c>
      <c r="C61" s="137"/>
      <c r="D61" s="137"/>
      <c r="E61" s="137"/>
      <c r="F61" s="137"/>
      <c r="G61" s="137"/>
      <c r="H61" s="138"/>
      <c r="I61" s="8"/>
      <c r="S61" s="34"/>
    </row>
    <row r="62" spans="2:19">
      <c r="B62" s="13" t="s">
        <v>49</v>
      </c>
      <c r="C62" s="122" t="s">
        <v>50</v>
      </c>
      <c r="D62" s="122"/>
      <c r="E62" s="122"/>
      <c r="F62" s="122"/>
      <c r="G62" s="25" t="s">
        <v>51</v>
      </c>
      <c r="H62" s="59" t="s">
        <v>13</v>
      </c>
      <c r="I62" s="18"/>
    </row>
    <row r="63" spans="2:19">
      <c r="B63" s="7" t="s">
        <v>1</v>
      </c>
      <c r="C63" s="105" t="s">
        <v>88</v>
      </c>
      <c r="D63" s="105"/>
      <c r="E63" s="105"/>
      <c r="F63" s="105"/>
      <c r="G63" s="31">
        <v>4.1999999999999997E-3</v>
      </c>
      <c r="H63" s="43">
        <f t="shared" ref="H63:H68" si="3">TRUNC(G63*H$15,2)</f>
        <v>9.8000000000000007</v>
      </c>
      <c r="I63" s="18"/>
      <c r="O63" s="35"/>
      <c r="P63" s="35"/>
      <c r="R63" s="35"/>
      <c r="S63" s="35"/>
    </row>
    <row r="64" spans="2:19">
      <c r="B64" s="7" t="s">
        <v>2</v>
      </c>
      <c r="C64" s="105" t="s">
        <v>52</v>
      </c>
      <c r="D64" s="105"/>
      <c r="E64" s="105"/>
      <c r="F64" s="105"/>
      <c r="G64" s="31">
        <f>G42*G63</f>
        <v>3.3599999999999998E-4</v>
      </c>
      <c r="H64" s="43">
        <f t="shared" si="3"/>
        <v>0.78</v>
      </c>
      <c r="I64" s="18"/>
    </row>
    <row r="65" spans="2:19">
      <c r="B65" s="7" t="s">
        <v>3</v>
      </c>
      <c r="C65" s="141" t="s">
        <v>93</v>
      </c>
      <c r="D65" s="141"/>
      <c r="E65" s="141"/>
      <c r="F65" s="141"/>
      <c r="G65" s="31">
        <v>0.02</v>
      </c>
      <c r="H65" s="43">
        <f t="shared" si="3"/>
        <v>46.68</v>
      </c>
      <c r="I65" s="18"/>
      <c r="O65" s="35"/>
      <c r="S65" s="36"/>
    </row>
    <row r="66" spans="2:19">
      <c r="B66" s="7" t="s">
        <v>4</v>
      </c>
      <c r="C66" s="100" t="s">
        <v>87</v>
      </c>
      <c r="D66" s="101"/>
      <c r="E66" s="101"/>
      <c r="F66" s="102"/>
      <c r="G66" s="31">
        <v>1.9400000000000001E-2</v>
      </c>
      <c r="H66" s="43">
        <f t="shared" si="3"/>
        <v>45.28</v>
      </c>
      <c r="I66" s="18"/>
    </row>
    <row r="67" spans="2:19">
      <c r="B67" s="7" t="s">
        <v>5</v>
      </c>
      <c r="C67" s="105" t="s">
        <v>53</v>
      </c>
      <c r="D67" s="105"/>
      <c r="E67" s="105"/>
      <c r="F67" s="105"/>
      <c r="G67" s="31">
        <f>ROUND(G45*G66,6)</f>
        <v>2.9680000000000002E-3</v>
      </c>
      <c r="H67" s="43">
        <f t="shared" si="3"/>
        <v>6.92</v>
      </c>
      <c r="I67" s="18"/>
    </row>
    <row r="68" spans="2:19">
      <c r="B68" s="7" t="s">
        <v>15</v>
      </c>
      <c r="C68" s="141" t="s">
        <v>94</v>
      </c>
      <c r="D68" s="141"/>
      <c r="E68" s="141"/>
      <c r="F68" s="141"/>
      <c r="G68" s="31">
        <v>0.02</v>
      </c>
      <c r="H68" s="43">
        <f t="shared" si="3"/>
        <v>46.68</v>
      </c>
      <c r="I68" s="18"/>
      <c r="M68" s="37"/>
    </row>
    <row r="69" spans="2:19" ht="15" thickBot="1">
      <c r="B69" s="120" t="s">
        <v>40</v>
      </c>
      <c r="C69" s="121"/>
      <c r="D69" s="121"/>
      <c r="E69" s="121"/>
      <c r="F69" s="121"/>
      <c r="G69" s="29">
        <f>SUM(G63:G68)</f>
        <v>6.6904000000000005E-2</v>
      </c>
      <c r="H69" s="21">
        <f>SUM(H63:H68)</f>
        <v>156.13999999999999</v>
      </c>
      <c r="I69" s="22"/>
    </row>
    <row r="70" spans="2:19" ht="9.75" customHeight="1" thickBot="1">
      <c r="B70" s="8"/>
      <c r="C70" s="8"/>
      <c r="D70" s="8"/>
      <c r="E70" s="8"/>
      <c r="F70" s="8"/>
      <c r="G70" s="30"/>
      <c r="H70" s="20"/>
      <c r="I70" s="24"/>
    </row>
    <row r="71" spans="2:19">
      <c r="B71" s="136" t="s">
        <v>54</v>
      </c>
      <c r="C71" s="137"/>
      <c r="D71" s="137"/>
      <c r="E71" s="137"/>
      <c r="F71" s="137"/>
      <c r="G71" s="137"/>
      <c r="H71" s="138"/>
      <c r="I71" s="8"/>
    </row>
    <row r="72" spans="2:19">
      <c r="B72" s="13" t="s">
        <v>55</v>
      </c>
      <c r="C72" s="122" t="s">
        <v>56</v>
      </c>
      <c r="D72" s="122"/>
      <c r="E72" s="122"/>
      <c r="F72" s="122"/>
      <c r="G72" s="25" t="s">
        <v>51</v>
      </c>
      <c r="H72" s="59" t="s">
        <v>13</v>
      </c>
      <c r="I72" s="18"/>
    </row>
    <row r="73" spans="2:19">
      <c r="B73" s="7" t="s">
        <v>1</v>
      </c>
      <c r="C73" s="141" t="s">
        <v>101</v>
      </c>
      <c r="D73" s="141"/>
      <c r="E73" s="141"/>
      <c r="F73" s="141"/>
      <c r="G73" s="31">
        <v>8.3299999999999999E-2</v>
      </c>
      <c r="H73" s="43">
        <f t="shared" ref="H73:H78" si="4">TRUNC(G73*H$15,2)</f>
        <v>194.44</v>
      </c>
      <c r="I73" s="18"/>
    </row>
    <row r="74" spans="2:19">
      <c r="B74" s="7" t="s">
        <v>2</v>
      </c>
      <c r="C74" s="105" t="s">
        <v>89</v>
      </c>
      <c r="D74" s="105"/>
      <c r="E74" s="105"/>
      <c r="F74" s="105"/>
      <c r="G74" s="31">
        <v>1.3899999999999999E-2</v>
      </c>
      <c r="H74" s="43">
        <f t="shared" si="4"/>
        <v>32.44</v>
      </c>
      <c r="I74" s="18"/>
    </row>
    <row r="75" spans="2:19">
      <c r="B75" s="7" t="s">
        <v>3</v>
      </c>
      <c r="C75" s="105" t="s">
        <v>91</v>
      </c>
      <c r="D75" s="105"/>
      <c r="E75" s="105"/>
      <c r="F75" s="105"/>
      <c r="G75" s="31">
        <v>2.1000000000000001E-4</v>
      </c>
      <c r="H75" s="43">
        <f t="shared" si="4"/>
        <v>0.49</v>
      </c>
      <c r="I75" s="18"/>
    </row>
    <row r="76" spans="2:19">
      <c r="B76" s="7" t="s">
        <v>4</v>
      </c>
      <c r="C76" s="105" t="s">
        <v>90</v>
      </c>
      <c r="D76" s="105"/>
      <c r="E76" s="105"/>
      <c r="F76" s="105"/>
      <c r="G76" s="31">
        <v>2.8E-3</v>
      </c>
      <c r="H76" s="43">
        <f t="shared" si="4"/>
        <v>6.53</v>
      </c>
      <c r="I76" s="18"/>
    </row>
    <row r="77" spans="2:19">
      <c r="B77" s="7" t="s">
        <v>5</v>
      </c>
      <c r="C77" s="149" t="s">
        <v>92</v>
      </c>
      <c r="D77" s="149"/>
      <c r="E77" s="149"/>
      <c r="F77" s="149"/>
      <c r="G77" s="31">
        <v>2.9999999999999997E-4</v>
      </c>
      <c r="H77" s="43">
        <f t="shared" si="4"/>
        <v>0.7</v>
      </c>
      <c r="I77" s="18"/>
    </row>
    <row r="78" spans="2:19">
      <c r="B78" s="7" t="s">
        <v>15</v>
      </c>
      <c r="C78" s="105" t="s">
        <v>23</v>
      </c>
      <c r="D78" s="105"/>
      <c r="E78" s="105"/>
      <c r="F78" s="105"/>
      <c r="G78" s="31">
        <v>0</v>
      </c>
      <c r="H78" s="43">
        <f t="shared" si="4"/>
        <v>0</v>
      </c>
      <c r="I78" s="18"/>
    </row>
    <row r="79" spans="2:19">
      <c r="B79" s="103" t="s">
        <v>57</v>
      </c>
      <c r="C79" s="104"/>
      <c r="D79" s="104"/>
      <c r="E79" s="104"/>
      <c r="F79" s="104"/>
      <c r="G79" s="31">
        <f>SUM(G73:G78)</f>
        <v>0.10050999999999999</v>
      </c>
      <c r="H79" s="23">
        <f>SUM(H73:H78)</f>
        <v>234.6</v>
      </c>
      <c r="I79" s="18"/>
    </row>
    <row r="80" spans="2:19">
      <c r="B80" s="7" t="s">
        <v>36</v>
      </c>
      <c r="C80" s="105" t="s">
        <v>58</v>
      </c>
      <c r="D80" s="105"/>
      <c r="E80" s="105"/>
      <c r="F80" s="105"/>
      <c r="G80" s="31">
        <f>G45*G79</f>
        <v>1.5378030000000001E-2</v>
      </c>
      <c r="H80" s="43">
        <f>TRUNC(G80*H$15,2)</f>
        <v>35.89</v>
      </c>
      <c r="I80" s="20"/>
    </row>
    <row r="81" spans="2:16" ht="15" thickBot="1">
      <c r="B81" s="120" t="s">
        <v>40</v>
      </c>
      <c r="C81" s="121"/>
      <c r="D81" s="121"/>
      <c r="E81" s="121"/>
      <c r="F81" s="121"/>
      <c r="G81" s="29">
        <f>G79+G80</f>
        <v>0.11588802999999999</v>
      </c>
      <c r="H81" s="21">
        <f>H79+H80</f>
        <v>270.49</v>
      </c>
      <c r="I81" s="22"/>
    </row>
    <row r="82" spans="2:16" ht="9.75" customHeight="1" thickBot="1">
      <c r="B82" s="8"/>
      <c r="C82" s="8"/>
      <c r="D82" s="8"/>
      <c r="E82" s="8"/>
      <c r="F82" s="8"/>
      <c r="G82" s="30"/>
      <c r="H82" s="20"/>
      <c r="I82" s="24"/>
    </row>
    <row r="83" spans="2:16">
      <c r="B83" s="136" t="s">
        <v>59</v>
      </c>
      <c r="C83" s="137"/>
      <c r="D83" s="137"/>
      <c r="E83" s="137"/>
      <c r="F83" s="137"/>
      <c r="G83" s="137"/>
      <c r="H83" s="138"/>
      <c r="I83" s="8"/>
    </row>
    <row r="84" spans="2:16">
      <c r="B84" s="13">
        <v>4</v>
      </c>
      <c r="C84" s="122" t="s">
        <v>60</v>
      </c>
      <c r="D84" s="122"/>
      <c r="E84" s="122"/>
      <c r="F84" s="122"/>
      <c r="G84" s="25" t="s">
        <v>51</v>
      </c>
      <c r="H84" s="59" t="s">
        <v>13</v>
      </c>
      <c r="I84" s="18"/>
    </row>
    <row r="85" spans="2:16">
      <c r="B85" s="7" t="s">
        <v>27</v>
      </c>
      <c r="C85" s="105" t="s">
        <v>28</v>
      </c>
      <c r="D85" s="105"/>
      <c r="E85" s="105"/>
      <c r="F85" s="105"/>
      <c r="G85" s="31">
        <f>G45</f>
        <v>0.15300000000000002</v>
      </c>
      <c r="H85" s="43">
        <f>H45</f>
        <v>357.11</v>
      </c>
      <c r="I85" s="18"/>
    </row>
    <row r="86" spans="2:16">
      <c r="B86" s="7" t="s">
        <v>41</v>
      </c>
      <c r="C86" s="105" t="s">
        <v>103</v>
      </c>
      <c r="D86" s="105"/>
      <c r="E86" s="105"/>
      <c r="F86" s="105"/>
      <c r="G86" s="31">
        <f>G53</f>
        <v>0.12813289</v>
      </c>
      <c r="H86" s="43">
        <f>H53</f>
        <v>299.08</v>
      </c>
      <c r="I86" s="18"/>
    </row>
    <row r="87" spans="2:16">
      <c r="B87" s="7" t="s">
        <v>45</v>
      </c>
      <c r="C87" s="105" t="s">
        <v>46</v>
      </c>
      <c r="D87" s="105"/>
      <c r="E87" s="105"/>
      <c r="F87" s="105"/>
      <c r="G87" s="31">
        <f>G59</f>
        <v>3.4599999999999995E-4</v>
      </c>
      <c r="H87" s="43">
        <f>H59</f>
        <v>0.79999999999999993</v>
      </c>
      <c r="I87" s="18"/>
    </row>
    <row r="88" spans="2:16">
      <c r="B88" s="7" t="s">
        <v>49</v>
      </c>
      <c r="C88" s="105" t="s">
        <v>61</v>
      </c>
      <c r="D88" s="105"/>
      <c r="E88" s="105"/>
      <c r="F88" s="105"/>
      <c r="G88" s="31">
        <f>G69</f>
        <v>6.6904000000000005E-2</v>
      </c>
      <c r="H88" s="43">
        <f>H69</f>
        <v>156.13999999999999</v>
      </c>
      <c r="I88" s="18"/>
    </row>
    <row r="89" spans="2:16">
      <c r="B89" s="7" t="s">
        <v>55</v>
      </c>
      <c r="C89" s="105" t="s">
        <v>62</v>
      </c>
      <c r="D89" s="105"/>
      <c r="E89" s="105"/>
      <c r="F89" s="105"/>
      <c r="G89" s="31">
        <f>G81</f>
        <v>0.11588802999999999</v>
      </c>
      <c r="H89" s="43">
        <f>H81</f>
        <v>270.49</v>
      </c>
      <c r="I89" s="18"/>
    </row>
    <row r="90" spans="2:16" ht="15" thickBot="1">
      <c r="B90" s="120" t="s">
        <v>40</v>
      </c>
      <c r="C90" s="121"/>
      <c r="D90" s="121"/>
      <c r="E90" s="121"/>
      <c r="F90" s="121"/>
      <c r="G90" s="29">
        <f>SUM(G85:G89)</f>
        <v>0.46427092000000003</v>
      </c>
      <c r="H90" s="21">
        <f>SUM(H85:H89)</f>
        <v>1083.6199999999999</v>
      </c>
      <c r="I90" s="20"/>
    </row>
    <row r="91" spans="2:16" ht="9.75" customHeight="1" thickBot="1">
      <c r="B91" s="8"/>
      <c r="C91" s="8"/>
      <c r="D91" s="8"/>
      <c r="E91" s="8"/>
      <c r="F91" s="8"/>
      <c r="G91" s="30"/>
      <c r="H91" s="20"/>
      <c r="I91" s="4"/>
    </row>
    <row r="92" spans="2:16" ht="15" thickBot="1">
      <c r="B92" s="133" t="s">
        <v>63</v>
      </c>
      <c r="C92" s="134"/>
      <c r="D92" s="134"/>
      <c r="E92" s="134"/>
      <c r="F92" s="134"/>
      <c r="G92" s="134"/>
      <c r="H92" s="135"/>
      <c r="I92" s="20"/>
    </row>
    <row r="93" spans="2:16" ht="9.75" customHeight="1" thickBot="1">
      <c r="B93" s="8"/>
      <c r="C93" s="8"/>
      <c r="D93" s="8"/>
      <c r="E93" s="8"/>
      <c r="F93" s="8"/>
      <c r="G93" s="30"/>
      <c r="H93" s="20"/>
      <c r="I93" s="24"/>
    </row>
    <row r="94" spans="2:16">
      <c r="B94" s="136" t="s">
        <v>64</v>
      </c>
      <c r="C94" s="137"/>
      <c r="D94" s="137"/>
      <c r="E94" s="137"/>
      <c r="F94" s="137"/>
      <c r="G94" s="137"/>
      <c r="H94" s="138"/>
      <c r="I94" s="8"/>
    </row>
    <row r="95" spans="2:16">
      <c r="B95" s="13">
        <v>5</v>
      </c>
      <c r="C95" s="122" t="s">
        <v>65</v>
      </c>
      <c r="D95" s="122"/>
      <c r="E95" s="122"/>
      <c r="F95" s="122"/>
      <c r="G95" s="25" t="s">
        <v>51</v>
      </c>
      <c r="H95" s="59" t="s">
        <v>13</v>
      </c>
      <c r="I95" s="38"/>
    </row>
    <row r="96" spans="2:16">
      <c r="B96" s="7" t="s">
        <v>1</v>
      </c>
      <c r="C96" s="105" t="s">
        <v>66</v>
      </c>
      <c r="D96" s="105"/>
      <c r="E96" s="105"/>
      <c r="F96" s="105"/>
      <c r="G96" s="31">
        <v>1.3299999999999999E-2</v>
      </c>
      <c r="H96" s="43">
        <f>TRUNC((G96*H111),2)</f>
        <v>60.96</v>
      </c>
      <c r="I96" s="18"/>
      <c r="P96" s="39"/>
    </row>
    <row r="97" spans="2:13">
      <c r="B97" s="7" t="s">
        <v>2</v>
      </c>
      <c r="C97" s="105" t="s">
        <v>67</v>
      </c>
      <c r="D97" s="105"/>
      <c r="E97" s="105"/>
      <c r="F97" s="105"/>
      <c r="G97" s="31">
        <v>0.02</v>
      </c>
      <c r="H97" s="43">
        <f>TRUNC(G97*H111,2)</f>
        <v>91.67</v>
      </c>
      <c r="I97" s="18"/>
    </row>
    <row r="98" spans="2:13">
      <c r="B98" s="50" t="s">
        <v>3</v>
      </c>
      <c r="C98" s="162" t="s">
        <v>95</v>
      </c>
      <c r="D98" s="162"/>
      <c r="E98" s="162"/>
      <c r="F98" s="162"/>
      <c r="G98" s="51"/>
      <c r="H98" s="52"/>
      <c r="I98" s="18"/>
    </row>
    <row r="99" spans="2:13">
      <c r="B99" s="146" t="s">
        <v>68</v>
      </c>
      <c r="C99" s="147"/>
      <c r="D99" s="148" t="s">
        <v>96</v>
      </c>
      <c r="E99" s="148"/>
      <c r="F99" s="148"/>
      <c r="G99" s="31">
        <v>0.03</v>
      </c>
      <c r="H99" s="54">
        <f>(H$113*G99)</f>
        <v>160.82139219015278</v>
      </c>
      <c r="I99" s="18"/>
    </row>
    <row r="100" spans="2:13">
      <c r="B100" s="146" t="s">
        <v>69</v>
      </c>
      <c r="C100" s="147"/>
      <c r="D100" s="148" t="s">
        <v>97</v>
      </c>
      <c r="E100" s="148"/>
      <c r="F100" s="148"/>
      <c r="G100" s="31">
        <v>6.4999999999999997E-3</v>
      </c>
      <c r="H100" s="54">
        <f>(H$113*G100)</f>
        <v>34.844634974533101</v>
      </c>
      <c r="I100" s="18"/>
    </row>
    <row r="101" spans="2:13">
      <c r="B101" s="146" t="s">
        <v>70</v>
      </c>
      <c r="C101" s="147"/>
      <c r="D101" s="148" t="s">
        <v>71</v>
      </c>
      <c r="E101" s="148"/>
      <c r="F101" s="148"/>
      <c r="G101" s="31">
        <v>0.05</v>
      </c>
      <c r="H101" s="54">
        <f>(H$113*G101)</f>
        <v>268.03565365025469</v>
      </c>
      <c r="I101" s="18"/>
    </row>
    <row r="102" spans="2:13">
      <c r="B102" s="157" t="s">
        <v>72</v>
      </c>
      <c r="C102" s="158"/>
      <c r="D102" s="159" t="s">
        <v>131</v>
      </c>
      <c r="E102" s="159"/>
      <c r="F102" s="159"/>
      <c r="G102" s="88">
        <v>0.03</v>
      </c>
      <c r="H102" s="89">
        <f>(H$113*G102)</f>
        <v>160.82139219015278</v>
      </c>
      <c r="I102" s="20"/>
    </row>
    <row r="103" spans="2:13" ht="15" thickBot="1">
      <c r="B103" s="144" t="s">
        <v>40</v>
      </c>
      <c r="C103" s="145"/>
      <c r="D103" s="145"/>
      <c r="E103" s="145"/>
      <c r="F103" s="145"/>
      <c r="G103" s="145"/>
      <c r="H103" s="53">
        <f>H96+H97+H99+H100+H101+H102</f>
        <v>777.15307300509335</v>
      </c>
      <c r="I103" s="22"/>
    </row>
    <row r="104" spans="2:13" ht="9.75" customHeight="1" thickBot="1">
      <c r="B104" s="57"/>
      <c r="C104" s="57"/>
      <c r="D104" s="57"/>
      <c r="E104" s="57"/>
      <c r="F104" s="57"/>
      <c r="G104" s="57"/>
      <c r="H104" s="57"/>
      <c r="I104" s="4"/>
    </row>
    <row r="105" spans="2:13" ht="15" thickBot="1">
      <c r="B105" s="152" t="s">
        <v>73</v>
      </c>
      <c r="C105" s="153"/>
      <c r="D105" s="153"/>
      <c r="E105" s="153"/>
      <c r="F105" s="153"/>
      <c r="G105" s="153"/>
      <c r="H105" s="154"/>
      <c r="I105" s="8"/>
    </row>
    <row r="106" spans="2:13">
      <c r="B106" s="155" t="s">
        <v>74</v>
      </c>
      <c r="C106" s="125"/>
      <c r="D106" s="125"/>
      <c r="E106" s="125"/>
      <c r="F106" s="125"/>
      <c r="G106" s="125"/>
      <c r="H106" s="14" t="s">
        <v>13</v>
      </c>
      <c r="I106" s="18"/>
    </row>
    <row r="107" spans="2:13">
      <c r="B107" s="7" t="s">
        <v>1</v>
      </c>
      <c r="C107" s="126" t="s">
        <v>75</v>
      </c>
      <c r="D107" s="127"/>
      <c r="E107" s="127"/>
      <c r="F107" s="127"/>
      <c r="G107" s="127"/>
      <c r="H107" s="43">
        <f>H15</f>
        <v>2334.2600000000002</v>
      </c>
      <c r="I107" s="18"/>
    </row>
    <row r="108" spans="2:13">
      <c r="B108" s="7" t="s">
        <v>2</v>
      </c>
      <c r="C108" s="126" t="s">
        <v>76</v>
      </c>
      <c r="D108" s="127"/>
      <c r="E108" s="127"/>
      <c r="F108" s="127"/>
      <c r="G108" s="127"/>
      <c r="H108" s="43">
        <f>H23</f>
        <v>965.68</v>
      </c>
      <c r="I108" s="18"/>
    </row>
    <row r="109" spans="2:13">
      <c r="B109" s="7" t="s">
        <v>3</v>
      </c>
      <c r="C109" s="126" t="s">
        <v>77</v>
      </c>
      <c r="D109" s="127"/>
      <c r="E109" s="127"/>
      <c r="F109" s="127"/>
      <c r="G109" s="127"/>
      <c r="H109" s="43">
        <f>H31</f>
        <v>200</v>
      </c>
      <c r="I109" s="18"/>
    </row>
    <row r="110" spans="2:13">
      <c r="B110" s="7" t="s">
        <v>4</v>
      </c>
      <c r="C110" s="126" t="s">
        <v>60</v>
      </c>
      <c r="D110" s="127"/>
      <c r="E110" s="127"/>
      <c r="F110" s="127"/>
      <c r="G110" s="127"/>
      <c r="H110" s="43">
        <f>H90</f>
        <v>1083.6199999999999</v>
      </c>
      <c r="I110" s="20"/>
    </row>
    <row r="111" spans="2:13">
      <c r="B111" s="160" t="s">
        <v>78</v>
      </c>
      <c r="C111" s="161"/>
      <c r="D111" s="161"/>
      <c r="E111" s="161"/>
      <c r="F111" s="161"/>
      <c r="G111" s="161"/>
      <c r="H111" s="44">
        <f>SUM(H107:H110)</f>
        <v>4583.5599999999995</v>
      </c>
      <c r="I111" s="18"/>
    </row>
    <row r="112" spans="2:13" s="40" customFormat="1">
      <c r="B112" s="7" t="s">
        <v>5</v>
      </c>
      <c r="C112" s="126" t="s">
        <v>79</v>
      </c>
      <c r="D112" s="127"/>
      <c r="E112" s="127"/>
      <c r="F112" s="127"/>
      <c r="G112" s="127"/>
      <c r="H112" s="43">
        <f>H103</f>
        <v>777.15307300509335</v>
      </c>
      <c r="I112" s="20"/>
      <c r="M112" s="41"/>
    </row>
    <row r="113" spans="2:9" ht="15" thickBot="1">
      <c r="B113" s="128" t="s">
        <v>80</v>
      </c>
      <c r="C113" s="129"/>
      <c r="D113" s="129"/>
      <c r="E113" s="129"/>
      <c r="F113" s="129"/>
      <c r="G113" s="129"/>
      <c r="H113" s="45">
        <f>(H111+H96+H97)/(1-SUM(G99:G102))</f>
        <v>5360.7130730050931</v>
      </c>
      <c r="I113" s="20"/>
    </row>
    <row r="114" spans="2:9" ht="9.75" customHeight="1">
      <c r="B114" s="8"/>
      <c r="C114" s="8"/>
      <c r="D114" s="8"/>
      <c r="E114" s="8"/>
      <c r="F114" s="8"/>
      <c r="G114" s="8"/>
      <c r="H114" s="20"/>
      <c r="I114" s="4"/>
    </row>
    <row r="115" spans="2:9" ht="9.75" customHeight="1" thickBot="1">
      <c r="I115" s="4"/>
    </row>
    <row r="116" spans="2:9" ht="15" thickBot="1">
      <c r="B116" s="152" t="s">
        <v>81</v>
      </c>
      <c r="C116" s="153"/>
      <c r="D116" s="153"/>
      <c r="E116" s="153"/>
      <c r="F116" s="153"/>
      <c r="G116" s="153"/>
      <c r="H116" s="154"/>
      <c r="I116" s="8"/>
    </row>
    <row r="117" spans="2:9">
      <c r="B117" s="155" t="s">
        <v>82</v>
      </c>
      <c r="C117" s="125"/>
      <c r="D117" s="125"/>
      <c r="E117" s="125"/>
      <c r="F117" s="125"/>
      <c r="G117" s="125"/>
      <c r="H117" s="14" t="s">
        <v>13</v>
      </c>
      <c r="I117" s="18"/>
    </row>
    <row r="118" spans="2:9">
      <c r="B118" s="7" t="s">
        <v>1</v>
      </c>
      <c r="C118" s="126" t="s">
        <v>83</v>
      </c>
      <c r="D118" s="127"/>
      <c r="E118" s="127"/>
      <c r="F118" s="127"/>
      <c r="G118" s="127"/>
      <c r="H118" s="23">
        <f>H113</f>
        <v>5360.7130730050931</v>
      </c>
      <c r="I118" s="18"/>
    </row>
    <row r="119" spans="2:9">
      <c r="B119" s="7" t="s">
        <v>2</v>
      </c>
      <c r="C119" s="126" t="s">
        <v>104</v>
      </c>
      <c r="D119" s="127"/>
      <c r="E119" s="127"/>
      <c r="F119" s="127"/>
      <c r="G119" s="156"/>
      <c r="H119" s="55">
        <v>1</v>
      </c>
      <c r="I119" s="18"/>
    </row>
    <row r="120" spans="2:9">
      <c r="B120" s="7" t="s">
        <v>3</v>
      </c>
      <c r="C120" s="126" t="s">
        <v>84</v>
      </c>
      <c r="D120" s="127"/>
      <c r="E120" s="127"/>
      <c r="F120" s="127"/>
      <c r="G120" s="127"/>
      <c r="H120" s="23">
        <f>TRUNC(H118*H119,2)</f>
        <v>5360.71</v>
      </c>
      <c r="I120" s="18"/>
    </row>
    <row r="121" spans="2:9" ht="16.2" thickBot="1">
      <c r="B121" s="11" t="s">
        <v>4</v>
      </c>
      <c r="C121" s="150" t="s">
        <v>105</v>
      </c>
      <c r="D121" s="151"/>
      <c r="E121" s="151"/>
      <c r="F121" s="151"/>
      <c r="G121" s="151"/>
      <c r="H121" s="56">
        <f>H120*12</f>
        <v>64328.520000000004</v>
      </c>
    </row>
    <row r="122" spans="2:9">
      <c r="I122" s="42"/>
    </row>
  </sheetData>
  <mergeCells count="116">
    <mergeCell ref="C120:G120"/>
    <mergeCell ref="C121:G121"/>
    <mergeCell ref="C112:G112"/>
    <mergeCell ref="B113:G113"/>
    <mergeCell ref="B116:H116"/>
    <mergeCell ref="B117:G117"/>
    <mergeCell ref="C118:G118"/>
    <mergeCell ref="C119:G119"/>
    <mergeCell ref="B106:G106"/>
    <mergeCell ref="C107:G107"/>
    <mergeCell ref="C108:G108"/>
    <mergeCell ref="C109:G109"/>
    <mergeCell ref="C110:G110"/>
    <mergeCell ref="B111:G111"/>
    <mergeCell ref="B101:C101"/>
    <mergeCell ref="D101:F101"/>
    <mergeCell ref="B102:C102"/>
    <mergeCell ref="D102:F102"/>
    <mergeCell ref="B103:G103"/>
    <mergeCell ref="B105:H105"/>
    <mergeCell ref="C97:F97"/>
    <mergeCell ref="C98:F98"/>
    <mergeCell ref="B99:C99"/>
    <mergeCell ref="D99:F99"/>
    <mergeCell ref="B100:C100"/>
    <mergeCell ref="D100:F100"/>
    <mergeCell ref="C89:F89"/>
    <mergeCell ref="B90:F90"/>
    <mergeCell ref="B92:H92"/>
    <mergeCell ref="B94:H94"/>
    <mergeCell ref="C95:F95"/>
    <mergeCell ref="C96:F96"/>
    <mergeCell ref="B83:H83"/>
    <mergeCell ref="C84:F84"/>
    <mergeCell ref="C85:F85"/>
    <mergeCell ref="C86:F86"/>
    <mergeCell ref="C87:F87"/>
    <mergeCell ref="C88:F88"/>
    <mergeCell ref="C76:F76"/>
    <mergeCell ref="C77:F77"/>
    <mergeCell ref="C78:F78"/>
    <mergeCell ref="B79:F79"/>
    <mergeCell ref="C80:F80"/>
    <mergeCell ref="B81:F81"/>
    <mergeCell ref="B69:F69"/>
    <mergeCell ref="B71:H71"/>
    <mergeCell ref="C72:F72"/>
    <mergeCell ref="C73:F73"/>
    <mergeCell ref="C74:F74"/>
    <mergeCell ref="C75:F75"/>
    <mergeCell ref="C63:F63"/>
    <mergeCell ref="C64:F64"/>
    <mergeCell ref="C65:F65"/>
    <mergeCell ref="C66:F66"/>
    <mergeCell ref="C67:F67"/>
    <mergeCell ref="C68:F68"/>
    <mergeCell ref="C57:F57"/>
    <mergeCell ref="C58:F58"/>
    <mergeCell ref="B59:F59"/>
    <mergeCell ref="B60:H60"/>
    <mergeCell ref="B61:H61"/>
    <mergeCell ref="C62:F62"/>
    <mergeCell ref="C50:F50"/>
    <mergeCell ref="B51:F51"/>
    <mergeCell ref="C52:F52"/>
    <mergeCell ref="B53:F53"/>
    <mergeCell ref="B55:H55"/>
    <mergeCell ref="C56:F56"/>
    <mergeCell ref="C43:F43"/>
    <mergeCell ref="C44:F44"/>
    <mergeCell ref="B45:F45"/>
    <mergeCell ref="B47:H47"/>
    <mergeCell ref="C48:F48"/>
    <mergeCell ref="C49:F49"/>
    <mergeCell ref="C37:F37"/>
    <mergeCell ref="C38:F38"/>
    <mergeCell ref="C39:F39"/>
    <mergeCell ref="C40:F40"/>
    <mergeCell ref="C41:F41"/>
    <mergeCell ref="C42:F42"/>
    <mergeCell ref="C29:G29"/>
    <mergeCell ref="C30:G30"/>
    <mergeCell ref="B31:G31"/>
    <mergeCell ref="B33:H33"/>
    <mergeCell ref="B35:H35"/>
    <mergeCell ref="C36:F36"/>
    <mergeCell ref="C22:G22"/>
    <mergeCell ref="B23:G23"/>
    <mergeCell ref="B25:H25"/>
    <mergeCell ref="C26:G26"/>
    <mergeCell ref="C27:G27"/>
    <mergeCell ref="C28:G28"/>
    <mergeCell ref="B15:G15"/>
    <mergeCell ref="B17:H17"/>
    <mergeCell ref="C18:G18"/>
    <mergeCell ref="C19:G19"/>
    <mergeCell ref="C20:G20"/>
    <mergeCell ref="C21:G21"/>
    <mergeCell ref="C12:G12"/>
    <mergeCell ref="C13:G13"/>
    <mergeCell ref="C14:G14"/>
    <mergeCell ref="C5:F5"/>
    <mergeCell ref="G5:H5"/>
    <mergeCell ref="C6:F6"/>
    <mergeCell ref="G6:H6"/>
    <mergeCell ref="C7:F7"/>
    <mergeCell ref="G7:H7"/>
    <mergeCell ref="B1:H1"/>
    <mergeCell ref="B2:F2"/>
    <mergeCell ref="G2:H2"/>
    <mergeCell ref="B3:H3"/>
    <mergeCell ref="C4:F4"/>
    <mergeCell ref="G4:H4"/>
    <mergeCell ref="B9:H9"/>
    <mergeCell ref="C10:G10"/>
    <mergeCell ref="C11:G11"/>
  </mergeCells>
  <pageMargins left="0.51181102362204722" right="0.51181102362204722" top="0.98425196850393704" bottom="0.98425196850393704" header="0" footer="0"/>
  <pageSetup orientation="portrait" r:id="rId1"/>
  <headerFooter>
    <oddHeader>&amp;C&amp;G</oddHeader>
    <oddFooter>&amp;CIMPERATRIZ TELE SERVIÇOS LTDA – CNPJ 16.853.728/0001-04
Rua: Mansur Elias, n. 50 - Centro - Santo Amaro da Imperatriz – SC 
CEP: 88140-000 - Telefone (48) 3245-2400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RESUMO</vt:lpstr>
      <vt:lpstr>Diurno</vt:lpstr>
      <vt:lpstr>Diurno noturno</vt:lpstr>
      <vt:lpstr>Noturno</vt:lpstr>
      <vt:lpstr>Folguista</vt:lpstr>
      <vt:lpstr>Supervisor</vt:lpstr>
      <vt:lpstr>Diurno!Area_de_impressao</vt:lpstr>
      <vt:lpstr>'Diurno noturno'!Area_de_impressao</vt:lpstr>
      <vt:lpstr>Folguista!Area_de_impressao</vt:lpstr>
      <vt:lpstr>Noturno!Area_de_impressao</vt:lpstr>
      <vt:lpstr>RESUMO!Area_de_impressao</vt:lpstr>
      <vt:lpstr>Supervisor!Area_de_impressao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</dc:creator>
  <cp:lastModifiedBy>Julio Bueno</cp:lastModifiedBy>
  <cp:lastPrinted>2020-10-26T21:51:58Z</cp:lastPrinted>
  <dcterms:created xsi:type="dcterms:W3CDTF">2018-05-23T14:34:15Z</dcterms:created>
  <dcterms:modified xsi:type="dcterms:W3CDTF">2020-10-28T18:38:50Z</dcterms:modified>
</cp:coreProperties>
</file>