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E:\AMÉRICA BRASIL SUL\PREGÕES\Pregões 2022\05. MAIO - 2022\EDUARDO\18.05.2022 - CESAMA\DILIGÊNCIA - 01\02. PLANILHA\"/>
    </mc:Choice>
  </mc:AlternateContent>
  <xr:revisionPtr revIDLastSave="0" documentId="13_ncr:1_{396D2336-9B94-4C7F-A420-C4D258645280}" xr6:coauthVersionLast="47" xr6:coauthVersionMax="47" xr10:uidLastSave="{00000000-0000-0000-0000-000000000000}"/>
  <bookViews>
    <workbookView xWindow="-108" yWindow="-108" windowWidth="23256" windowHeight="12456" xr2:uid="{3E3347AE-96CD-4447-B7AA-0BA82381CF0B}"/>
  </bookViews>
  <sheets>
    <sheet name="PROPOSTA" sheetId="1" r:id="rId1"/>
    <sheet name="MEMÓRIA DE CÁLCULO" sheetId="7" r:id="rId2"/>
    <sheet name="Supervisor Auxiliar Adm" sheetId="2" r:id="rId3"/>
    <sheet name="Auxiliar Administrativo" sheetId="3" r:id="rId4"/>
    <sheet name="Crachá Identificaçao" sheetId="4" r:id="rId5"/>
    <sheet name="UNIFORME" sheetId="5" r:id="rId6"/>
    <sheet name="MATERIAIS" sheetId="6" r:id="rId7"/>
  </sheets>
  <externalReferences>
    <externalReference r:id="rId8"/>
    <externalReference r:id="rId9"/>
  </externalReferences>
  <definedNames>
    <definedName name="_xlnm.Print_Area" localSheetId="3">'Auxiliar Administrativo'!$A$1:$G$170</definedName>
    <definedName name="_xlnm.Print_Area" localSheetId="1">'MEMÓRIA DE CÁLCULO'!$A$1:$G$66</definedName>
    <definedName name="_xlnm.Print_Area" localSheetId="2">'Supervisor Auxiliar Adm'!$A$1:$G$170</definedName>
  </definedNames>
  <calcPr calcId="18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05" i="2" l="1"/>
  <c r="D44" i="7"/>
  <c r="D43" i="7"/>
  <c r="B43" i="7"/>
  <c r="F103" i="3"/>
  <c r="F103" i="2"/>
  <c r="F102" i="3"/>
  <c r="F102" i="2"/>
  <c r="F100" i="3"/>
  <c r="F100" i="2"/>
  <c r="F99" i="3"/>
  <c r="F99" i="2"/>
  <c r="F104" i="3"/>
  <c r="F104" i="2"/>
  <c r="F89" i="3"/>
  <c r="F89" i="2"/>
  <c r="B42" i="7"/>
  <c r="B41" i="7"/>
  <c r="B40" i="7"/>
  <c r="E23" i="7"/>
  <c r="D30" i="7" s="1"/>
  <c r="D32" i="7" s="1"/>
  <c r="D12" i="7"/>
  <c r="G73" i="3"/>
  <c r="J77" i="2"/>
  <c r="J78" i="3"/>
  <c r="I77" i="2"/>
  <c r="B123" i="3"/>
  <c r="E3" i="6"/>
  <c r="E5" i="6" s="1"/>
  <c r="B122" i="3"/>
  <c r="E3" i="5"/>
  <c r="E3" i="4"/>
  <c r="E4" i="4" s="1"/>
  <c r="G121" i="2" s="1"/>
  <c r="D45" i="7" l="1"/>
  <c r="G121" i="3"/>
  <c r="G123" i="2"/>
  <c r="G123" i="3"/>
  <c r="E5" i="5"/>
  <c r="G122" i="3" l="1"/>
  <c r="G122" i="2"/>
  <c r="I78" i="3" l="1"/>
  <c r="J74" i="3"/>
  <c r="J75" i="3" s="1"/>
  <c r="J73" i="2"/>
  <c r="J74" i="2" s="1"/>
  <c r="G74" i="3" l="1"/>
  <c r="G74" i="2"/>
  <c r="F19" i="1"/>
  <c r="A154" i="3"/>
  <c r="F133" i="3"/>
  <c r="F130" i="3"/>
  <c r="G124" i="3"/>
  <c r="G146" i="3" s="1"/>
  <c r="B116" i="3"/>
  <c r="B115" i="3"/>
  <c r="G112" i="3"/>
  <c r="F112" i="3"/>
  <c r="F105" i="3"/>
  <c r="F69" i="3"/>
  <c r="F92" i="3" s="1"/>
  <c r="G92" i="3" s="1"/>
  <c r="F57" i="3"/>
  <c r="G41" i="3"/>
  <c r="G50" i="3" s="1"/>
  <c r="G91" i="3" s="1"/>
  <c r="F31" i="3"/>
  <c r="F19" i="3"/>
  <c r="F154" i="2"/>
  <c r="A154" i="2"/>
  <c r="F133" i="2"/>
  <c r="G124" i="2"/>
  <c r="G146" i="2" s="1"/>
  <c r="B116" i="2"/>
  <c r="B115" i="2"/>
  <c r="G112" i="2"/>
  <c r="F112" i="2"/>
  <c r="F69" i="2"/>
  <c r="F92" i="2" s="1"/>
  <c r="F57" i="2"/>
  <c r="G41" i="2"/>
  <c r="G50" i="2" s="1"/>
  <c r="J78" i="2" s="1"/>
  <c r="G73" i="2" s="1"/>
  <c r="F31" i="2"/>
  <c r="F19" i="2"/>
  <c r="F106" i="2" l="1"/>
  <c r="F107" i="2" s="1"/>
  <c r="F106" i="3"/>
  <c r="F107" i="3" s="1"/>
  <c r="G89" i="3"/>
  <c r="G90" i="3" s="1"/>
  <c r="G106" i="3"/>
  <c r="J79" i="3"/>
  <c r="G79" i="3" s="1"/>
  <c r="G84" i="3" s="1"/>
  <c r="G93" i="3"/>
  <c r="F130" i="2"/>
  <c r="F94" i="3"/>
  <c r="G100" i="3"/>
  <c r="G104" i="3"/>
  <c r="F136" i="3"/>
  <c r="F137" i="3" s="1"/>
  <c r="G142" i="3"/>
  <c r="G56" i="3"/>
  <c r="G102" i="3"/>
  <c r="G55" i="3"/>
  <c r="G101" i="3"/>
  <c r="G99" i="3"/>
  <c r="G103" i="3"/>
  <c r="G92" i="2"/>
  <c r="F94" i="2"/>
  <c r="G104" i="2"/>
  <c r="G100" i="2"/>
  <c r="G93" i="2"/>
  <c r="G103" i="2"/>
  <c r="G102" i="2"/>
  <c r="G56" i="2"/>
  <c r="G142" i="2"/>
  <c r="G101" i="2"/>
  <c r="G91" i="2"/>
  <c r="G79" i="2"/>
  <c r="G84" i="2" s="1"/>
  <c r="G55" i="2"/>
  <c r="G106" i="2"/>
  <c r="G99" i="2"/>
  <c r="G89" i="2"/>
  <c r="F136" i="2"/>
  <c r="F137" i="2" l="1"/>
  <c r="G105" i="2"/>
  <c r="G115" i="2" s="1"/>
  <c r="G117" i="2" s="1"/>
  <c r="G57" i="2"/>
  <c r="G82" i="2" s="1"/>
  <c r="G57" i="3"/>
  <c r="G68" i="3" s="1"/>
  <c r="E132" i="3"/>
  <c r="G132" i="3" s="1"/>
  <c r="G62" i="3"/>
  <c r="G94" i="3"/>
  <c r="G144" i="3" s="1"/>
  <c r="G105" i="3"/>
  <c r="G63" i="2"/>
  <c r="G62" i="2"/>
  <c r="G90" i="2"/>
  <c r="G94" i="2" s="1"/>
  <c r="G144" i="2" s="1"/>
  <c r="G61" i="2"/>
  <c r="G66" i="2"/>
  <c r="G67" i="2"/>
  <c r="G65" i="2"/>
  <c r="E132" i="2"/>
  <c r="G132" i="2" s="1"/>
  <c r="G64" i="2"/>
  <c r="G61" i="3" l="1"/>
  <c r="G64" i="3"/>
  <c r="G107" i="2"/>
  <c r="G145" i="2" s="1"/>
  <c r="G68" i="2"/>
  <c r="G65" i="3"/>
  <c r="G82" i="3"/>
  <c r="G63" i="3"/>
  <c r="G66" i="3"/>
  <c r="G67" i="3"/>
  <c r="G107" i="3"/>
  <c r="G145" i="3" s="1"/>
  <c r="G115" i="3"/>
  <c r="G117" i="3" s="1"/>
  <c r="G69" i="2"/>
  <c r="G83" i="2" s="1"/>
  <c r="G85" i="2" s="1"/>
  <c r="G143" i="2" s="1"/>
  <c r="G147" i="2" l="1"/>
  <c r="E128" i="2" s="1"/>
  <c r="G128" i="2" s="1"/>
  <c r="E129" i="2" s="1"/>
  <c r="G129" i="2" s="1"/>
  <c r="G69" i="3"/>
  <c r="G83" i="3" s="1"/>
  <c r="G85" i="3" s="1"/>
  <c r="G143" i="3" s="1"/>
  <c r="G147" i="3" s="1"/>
  <c r="E128" i="3" l="1"/>
  <c r="G128" i="3" s="1"/>
  <c r="E129" i="3" s="1"/>
  <c r="G129" i="3" s="1"/>
  <c r="G130" i="2"/>
  <c r="G130" i="3" l="1"/>
  <c r="E133" i="3" s="1"/>
  <c r="G133" i="3" s="1"/>
  <c r="E134" i="2"/>
  <c r="G134" i="2" s="1"/>
  <c r="E133" i="2"/>
  <c r="G133" i="2" s="1"/>
  <c r="G136" i="2" l="1"/>
  <c r="G137" i="2" s="1"/>
  <c r="G148" i="2" s="1"/>
  <c r="G149" i="2" s="1"/>
  <c r="C154" i="2" s="1"/>
  <c r="E154" i="2" s="1"/>
  <c r="G154" i="2" s="1"/>
  <c r="E134" i="3"/>
  <c r="G134" i="3" s="1"/>
  <c r="G136" i="3" s="1"/>
  <c r="G137" i="3" s="1"/>
  <c r="G148" i="3" s="1"/>
  <c r="G149" i="3" s="1"/>
  <c r="G17" i="1" l="1"/>
  <c r="H17" i="1" s="1"/>
  <c r="I17" i="1" s="1"/>
  <c r="G155" i="2"/>
  <c r="G159" i="2" s="1"/>
  <c r="G160" i="2" s="1"/>
  <c r="C154" i="3"/>
  <c r="E154" i="3" s="1"/>
  <c r="G18" i="1"/>
  <c r="H18" i="1" s="1"/>
  <c r="G154" i="3" l="1"/>
  <c r="I18" i="1"/>
  <c r="I19" i="1" s="1"/>
  <c r="I20" i="1" s="1"/>
  <c r="H19" i="1"/>
  <c r="G155" i="3" l="1"/>
  <c r="G159" i="3" s="1"/>
  <c r="G160" i="3" s="1"/>
  <c r="I21" i="1"/>
  <c r="C23" i="1" s="1"/>
  <c r="C24" i="1"/>
</calcChain>
</file>

<file path=xl/sharedStrings.xml><?xml version="1.0" encoding="utf-8"?>
<sst xmlns="http://schemas.openxmlformats.org/spreadsheetml/2006/main" count="639" uniqueCount="276">
  <si>
    <t>PREGÃO Nº 129/2021
UASG:  925894 - COMPANHIA DE SANEAMENTO MUNICIPAL</t>
  </si>
  <si>
    <t>Prefeitura de Juiz de Fora – MG
Companhia de Saneamento Municipal – CESAMA</t>
  </si>
  <si>
    <t>Avenida Barão do Rio Branco, nº 1843 (Edifício Adhemar Rezende de Andrade), 10º andar, Centro, Juiz de Fora / MG, CEP 36.013-020</t>
  </si>
  <si>
    <t>Data Realização:</t>
  </si>
  <si>
    <t>IDENTIFICAÇÃO DO PROPONENTE:</t>
  </si>
  <si>
    <t xml:space="preserve">ENDEREÇO: Matriz / Av.Ibirapuera, nº.2033,CJ 81-Ed.Edel Trade Center / Moema - CEP: nº 04.029-901  – São Paulo (SP)       </t>
  </si>
  <si>
    <t>FONE/FAX: (11) 3090-5858 ou (98) 3181-7926 - E-mail: adm@bembrasilbr.org.br</t>
  </si>
  <si>
    <t xml:space="preserve">Cel/Whatsapp: (11) 9 9164-6010 / (43) 9 9142-1347                            Regime Tributário : Lucro Presumido  </t>
  </si>
  <si>
    <t>BANCO : Caixa Econômica Federal - AGÊNCIA: 1577 - CONTA CORRENTE : 3366-4</t>
  </si>
  <si>
    <t>1 - OBJETO</t>
  </si>
  <si>
    <t>Contratação de empresa especializada na prestação serviços de atendimento, de natureza continuada, na Agência de Atendimento da Cesama ou em outro lugar designado pela empresa, com dedicação de mão de obra exclusiva, nas modalidades presencial e via plataforma digital, abrangendo recebimento de demandas, orientação e esclarecimento de dúvidas, registro, análise e resolução das solicitações dos usuários, conforme legislação em vigor.</t>
  </si>
  <si>
    <t>QUANTIDADE DE MÃO DE OBRA</t>
  </si>
  <si>
    <t>Item</t>
  </si>
  <si>
    <t>Posto de trabalho</t>
  </si>
  <si>
    <t>Qtde. Funcionários</t>
  </si>
  <si>
    <t>Valor Unit. (R$)</t>
  </si>
  <si>
    <t>Valor Total Mensal (R$)</t>
  </si>
  <si>
    <t>Valor Total
Anual (R$)</t>
  </si>
  <si>
    <t>Supervisor de Auxiliar Administrativo</t>
  </si>
  <si>
    <t>Auxiliar Administrativo</t>
  </si>
  <si>
    <t>Total Funcionários</t>
  </si>
  <si>
    <t xml:space="preserve">PREÇO TOTAL GLOBAL </t>
  </si>
  <si>
    <t xml:space="preserve">PREÇO MENSAL  </t>
  </si>
  <si>
    <r>
      <rPr>
        <sz val="11"/>
        <color theme="1"/>
        <rFont val="Calibri"/>
        <family val="2"/>
        <scheme val="minor"/>
      </rPr>
      <t>Nossa Proposta</t>
    </r>
    <r>
      <rPr>
        <b/>
        <sz val="11"/>
        <color indexed="8"/>
        <rFont val="Calibri"/>
        <family val="2"/>
      </rPr>
      <t xml:space="preserve"> </t>
    </r>
    <r>
      <rPr>
        <b/>
        <u/>
        <sz val="11"/>
        <color indexed="8"/>
        <rFont val="Calibri"/>
        <family val="2"/>
      </rPr>
      <t>FIRME</t>
    </r>
    <r>
      <rPr>
        <b/>
        <sz val="11"/>
        <color indexed="8"/>
        <rFont val="Calibri"/>
        <family val="2"/>
      </rPr>
      <t xml:space="preserve"> e PRECISA, limitada, rigorosamente, ao objeto é de:</t>
    </r>
  </si>
  <si>
    <t>Valor Mensal</t>
  </si>
  <si>
    <r>
      <rPr>
        <b/>
        <u/>
        <sz val="11"/>
        <color indexed="57"/>
        <rFont val="Calibri"/>
        <family val="2"/>
      </rPr>
      <t xml:space="preserve">Valor  </t>
    </r>
    <r>
      <rPr>
        <b/>
        <sz val="11"/>
        <color indexed="57"/>
        <rFont val="Calibri"/>
        <family val="2"/>
      </rPr>
      <t xml:space="preserve">      Anual</t>
    </r>
  </si>
  <si>
    <t>SINTEAC - SINDICATO DOS TRABALHADORES EM EMPRESAS DE ASSEIO E CONSERVACAO DE JUIZ DE FORA/MG</t>
  </si>
  <si>
    <r>
      <rPr>
        <b/>
        <sz val="8.5"/>
        <color indexed="8"/>
        <rFont val="Arial"/>
        <family val="2"/>
      </rPr>
      <t>Declaramos</t>
    </r>
    <r>
      <rPr>
        <sz val="8.5"/>
        <color indexed="8"/>
        <rFont val="Arial"/>
        <family val="2"/>
      </rPr>
      <t xml:space="preserve">  estarmos cientes de todas as condições que possam de qualquer forma influir nos custos, assim como de qualquer despesa relativa a realização integral de seu objeto, assumindo total responsabilidade pelas informações, erros ou omissões existentes nesta proposta. Declaramos, ainda, que estão incluídos nos valores propostos todos os custos, diretos e indiretos, necessários a execução do objeto, tais como impostos, encargos sociais, trabalhistas, previdenciários e comerciais, emolumentos,</t>
    </r>
    <r>
      <rPr>
        <b/>
        <sz val="8.5"/>
        <color indexed="8"/>
        <rFont val="Arial"/>
        <family val="2"/>
      </rPr>
      <t xml:space="preserve"> materiais e equipamentos</t>
    </r>
    <r>
      <rPr>
        <sz val="8.5"/>
        <color indexed="8"/>
        <rFont val="Arial"/>
        <family val="2"/>
      </rPr>
      <t xml:space="preserve">, taxas, fretes, seguros, deslocamentos de pessoal, uniformes e quaisquer outras despesas decorrentes de exigência legal. </t>
    </r>
    <r>
      <rPr>
        <b/>
        <sz val="8.5"/>
        <color indexed="8"/>
        <rFont val="Arial"/>
        <family val="2"/>
      </rPr>
      <t>Validade da Proposta: Prazo de validade não inferior a 60 (Sessenta) dias, a contar da data de sua apresentação.</t>
    </r>
  </si>
  <si>
    <r>
      <rPr>
        <b/>
        <sz val="8"/>
        <color indexed="8"/>
        <rFont val="Arial"/>
        <family val="2"/>
      </rPr>
      <t>BEM BRASIL</t>
    </r>
    <r>
      <rPr>
        <sz val="8"/>
        <color indexed="8"/>
        <rFont val="Arial"/>
        <family val="2"/>
      </rPr>
      <t xml:space="preserve"> , com Sede na Cidade de São Paulo - é uma associação civil, mantendo conforme consta em seu Estatuto Social, no Art. 5º, item 5.1 - relação </t>
    </r>
    <r>
      <rPr>
        <b/>
        <sz val="8"/>
        <color indexed="8"/>
        <rFont val="Arial"/>
        <family val="2"/>
      </rPr>
      <t>PERTINENTE e COMPATÍVEL</t>
    </r>
    <r>
      <rPr>
        <sz val="8"/>
        <color indexed="8"/>
        <rFont val="Arial"/>
        <family val="2"/>
      </rPr>
      <t xml:space="preserve"> com o objeto da presente Proposta</t>
    </r>
    <r>
      <rPr>
        <sz val="8"/>
        <color indexed="8"/>
        <rFont val="Arial"/>
        <family val="2"/>
      </rPr>
      <t xml:space="preserve">, ou seja, efetiva existência de nexo entre o objeto a ser licitado e seus objetivos estatutários, cumprindo assim, entendimento  manifestado pelo Plenário do Tribunal de Contas da União, no Acórdão nº 1214/2013, ao acolher a interpretação apresentada pelo grupo de estudos, bem como perfeito alinhamento com o previsto no Art. 13 da IN nº 5/2017. Como tal, desenvolve suas atividades sem a finalidade de distribuir o lucro auferido entre seus integrantes, o que, todavia, não a impede de lograr resultados econômicos positivos e os direcionar à consecução de suas finalidades de forma geral. Diferentemente da cooperativa (ressalvada, de modo particular, no art. 4º da IN SLTI/MPOG n.º 02/2008) ― </t>
    </r>
    <r>
      <rPr>
        <b/>
        <sz val="8"/>
        <color indexed="8"/>
        <rFont val="Arial"/>
        <family val="2"/>
      </rPr>
      <t xml:space="preserve"> BEM BRASIL  é considerado empregador  pela Consolidação das Leis do Trabalho</t>
    </r>
    <r>
      <rPr>
        <sz val="8"/>
        <color indexed="8"/>
        <rFont val="Arial"/>
        <family val="2"/>
      </rPr>
      <t xml:space="preserve"> - CLT, a teor de seu art. 2º, § 1º. Diferentemente das Organizações da Sociedade Civil de Interesse Público- haja vista </t>
    </r>
    <r>
      <rPr>
        <b/>
        <sz val="8"/>
        <color indexed="8"/>
        <rFont val="Arial"/>
        <family val="2"/>
      </rPr>
      <t>nunca ter possuído qualificação para tal</t>
    </r>
    <r>
      <rPr>
        <sz val="8"/>
        <color indexed="8"/>
        <rFont val="Arial"/>
        <family val="2"/>
      </rPr>
      <t xml:space="preserve">, expedida a cargo do Ministério da Justiça, portanto, </t>
    </r>
    <r>
      <rPr>
        <b/>
        <sz val="8"/>
        <color indexed="8"/>
        <rFont val="Arial"/>
        <family val="2"/>
      </rPr>
      <t xml:space="preserve">atua em absoluto respeito e cumprimento ao Acórdão TCU nº 746/2015 – Plenário – (TC – 021.605/2012-2). </t>
    </r>
  </si>
  <si>
    <t>DADOS DO REPRESENTANTE LEGAL</t>
  </si>
  <si>
    <r>
      <rPr>
        <b/>
        <sz val="8"/>
        <color indexed="8"/>
        <rFont val="Arial"/>
        <family val="2"/>
      </rPr>
      <t>NOME :</t>
    </r>
    <r>
      <rPr>
        <sz val="8"/>
        <color indexed="8"/>
        <rFont val="Arial"/>
        <family val="2"/>
      </rPr>
      <t xml:space="preserve"> Antonio Claudio da Silva do Nascimento </t>
    </r>
  </si>
  <si>
    <r>
      <rPr>
        <b/>
        <sz val="8"/>
        <color indexed="8"/>
        <rFont val="Arial"/>
        <family val="2"/>
      </rPr>
      <t>R.G</t>
    </r>
    <r>
      <rPr>
        <sz val="8"/>
        <color indexed="8"/>
        <rFont val="Arial"/>
        <family val="2"/>
      </rPr>
      <t xml:space="preserve">.004336993-6 - GEJUSPC (MA) - </t>
    </r>
    <r>
      <rPr>
        <b/>
        <sz val="8"/>
        <color indexed="8"/>
        <rFont val="Arial"/>
        <family val="2"/>
      </rPr>
      <t>CPF</t>
    </r>
    <r>
      <rPr>
        <sz val="8"/>
        <color indexed="8"/>
        <rFont val="Arial"/>
        <family val="2"/>
      </rPr>
      <t xml:space="preserve">: 570.849.123-04 </t>
    </r>
  </si>
  <si>
    <t xml:space="preserve">                      Representante Legal</t>
  </si>
  <si>
    <t xml:space="preserve"> </t>
  </si>
  <si>
    <r>
      <rPr>
        <b/>
        <u/>
        <sz val="10"/>
        <rFont val="Times New Roman"/>
        <family val="1"/>
      </rPr>
      <t>Matriz</t>
    </r>
    <r>
      <rPr>
        <b/>
        <sz val="10"/>
        <rFont val="Times New Roman"/>
        <family val="1"/>
      </rPr>
      <t xml:space="preserve"> – Av. Ibirapuera, nº. 2033,CJ 81- Bairro - Moema – CEP: nº 04.029-901 – Ed. Edel Trade Center                                                                                                                                         São Paulo (SP) – Fone: (11) 3090-5858</t>
    </r>
  </si>
  <si>
    <t>COMPOSIÇÃO DE CUSTOS E FORMAÇÃO DE PREÇOS</t>
  </si>
  <si>
    <t>Planilha ajustada para apresentaçao de propostas em conformidade com LEI 13.467/2017 - IN nº 05/2017 e IN nº 07/2018</t>
  </si>
  <si>
    <t>Processo Administrativo nº:</t>
  </si>
  <si>
    <t>Número do Pregão Eletrônico:</t>
  </si>
  <si>
    <t>PE nº 129/2021</t>
  </si>
  <si>
    <r>
      <rPr>
        <b/>
        <sz val="11"/>
        <color indexed="8"/>
        <rFont val="Times New Roman"/>
        <family val="1"/>
      </rPr>
      <t>Proponente:</t>
    </r>
    <r>
      <rPr>
        <sz val="11"/>
        <color indexed="8"/>
        <rFont val="Times New Roman"/>
        <family val="1"/>
      </rPr>
      <t xml:space="preserve"> Instituto Interamericano de Desenvolvimento Humano -</t>
    </r>
    <r>
      <rPr>
        <b/>
        <sz val="11"/>
        <color indexed="8"/>
        <rFont val="Times New Roman"/>
        <family val="1"/>
      </rPr>
      <t xml:space="preserve">  BEM BRASIL</t>
    </r>
  </si>
  <si>
    <r>
      <rPr>
        <b/>
        <sz val="11"/>
        <color indexed="8"/>
        <rFont val="Times New Roman"/>
        <family val="1"/>
      </rPr>
      <t>CNPJ:</t>
    </r>
    <r>
      <rPr>
        <sz val="11"/>
        <color indexed="8"/>
        <rFont val="Times New Roman"/>
        <family val="1"/>
      </rPr>
      <t xml:space="preserve"> 10.427.965/0001-19</t>
    </r>
  </si>
  <si>
    <t>Data da Proposta:</t>
  </si>
  <si>
    <t>Entidade Sindical Viculada: SINTEAC - SINDICATO DOS TRABALHADORES EM EMPRESAS DE ASSEIO E CONSERVACAO DE JUIZ DE FORA/MG</t>
  </si>
  <si>
    <t>DISCRIMINAÇÃO DOS SERVIÇOS</t>
  </si>
  <si>
    <t>Data da Apresentação da Proposta (dd/mm/aaa)</t>
  </si>
  <si>
    <t>Município/Unidade da Federação</t>
  </si>
  <si>
    <t>MG</t>
  </si>
  <si>
    <t>Ano do Acordo, Convenção ou Dissídio Coletivo de Trabalho</t>
  </si>
  <si>
    <t>Nº do Acordo, Convenção ou Dissídio Coletivo de Trabalho</t>
  </si>
  <si>
    <t xml:space="preserve">MG000249/2022 </t>
  </si>
  <si>
    <t>Número de Meses da Execução Contratual:</t>
  </si>
  <si>
    <t>IDENTIFICAÇÃO DO SERVIÇO</t>
  </si>
  <si>
    <t>Tipo de Serviço</t>
  </si>
  <si>
    <t>Unidade de Medida</t>
  </si>
  <si>
    <t>Quantidade Total a Contratar</t>
  </si>
  <si>
    <t>Posto de Serviço</t>
  </si>
  <si>
    <t>MÃO-DE-OBRA VINCULADA A EXECUÇÃO CONTRATUAL</t>
  </si>
  <si>
    <t>DADOS COMPLEMENTARES PARA A COMPOSIÇÃO DE CUSTOS</t>
  </si>
  <si>
    <t>Tipo de Serviço (Serviço com  caracteristicas distintas)</t>
  </si>
  <si>
    <t>Salário Normativo da Categoria Profissional</t>
  </si>
  <si>
    <r>
      <t xml:space="preserve">Categoria Profisisonal </t>
    </r>
    <r>
      <rPr>
        <sz val="11"/>
        <color indexed="8"/>
        <rFont val="Times New Roman"/>
        <family val="1"/>
      </rPr>
      <t>(vinculada a execução contratual)</t>
    </r>
  </si>
  <si>
    <t>Supervisor</t>
  </si>
  <si>
    <t>Salário Mínimo Vigente</t>
  </si>
  <si>
    <t>Classificação Brasileira de Ocupação (CBO)</t>
  </si>
  <si>
    <t>4110-05</t>
  </si>
  <si>
    <t>Data Base da Categoria</t>
  </si>
  <si>
    <t>1º de janeiro</t>
  </si>
  <si>
    <t>Jornada de Trabalho Mensal (dias)</t>
  </si>
  <si>
    <t>44h</t>
  </si>
  <si>
    <t>MÓDULO 1: COMPOSIÇÃO DA REMUNERAÇÃO</t>
  </si>
  <si>
    <t>Composição da Remuneração</t>
  </si>
  <si>
    <t>Valor (R$)</t>
  </si>
  <si>
    <t>A</t>
  </si>
  <si>
    <t>Salário Base</t>
  </si>
  <si>
    <t>B</t>
  </si>
  <si>
    <t>Gratificação por Função</t>
  </si>
  <si>
    <t>C</t>
  </si>
  <si>
    <t>Adicional de Periculosidade - 30%</t>
  </si>
  <si>
    <t>D</t>
  </si>
  <si>
    <t>Adicional de Insalubridade</t>
  </si>
  <si>
    <t>E</t>
  </si>
  <si>
    <t>Adicional Noturno</t>
  </si>
  <si>
    <t>F</t>
  </si>
  <si>
    <t>Adicional de Hora Noturna Reduzida</t>
  </si>
  <si>
    <t>G</t>
  </si>
  <si>
    <t>Intervalo Intrajornada</t>
  </si>
  <si>
    <t>H</t>
  </si>
  <si>
    <t>Horas Extras - Súmula 444 TST</t>
  </si>
  <si>
    <t>I</t>
  </si>
  <si>
    <t>Descanso Semanal Remunerado - DSR</t>
  </si>
  <si>
    <t>TOTAL MÓDULO - 1</t>
  </si>
  <si>
    <t>MÓDULO 2: ENCARGOS E BENEFICIOS ANUAIS, MENSAIS E DIARIOS</t>
  </si>
  <si>
    <t>Submodulo 2.1 - 13º (décimo terceiro) Salário, Férias e Adicional de Férias</t>
  </si>
  <si>
    <t>13º Salário e Adicional de Férias</t>
  </si>
  <si>
    <t>( % )</t>
  </si>
  <si>
    <t>13 º Salário</t>
  </si>
  <si>
    <t>Férias + Adicional de Férias</t>
  </si>
  <si>
    <t>TOTAL - Submodulo 2.1</t>
  </si>
  <si>
    <t>Submódulo 2.2 - Encargos Previdenciários (GPS), Fundo de Garantia por Tempo de Serviço (FGTS) e outras contribuições.</t>
  </si>
  <si>
    <t>2.2</t>
  </si>
  <si>
    <t>GPS, FGTS e outras contribuições</t>
  </si>
  <si>
    <r>
      <t xml:space="preserve">Previdência Social - INSS - </t>
    </r>
    <r>
      <rPr>
        <sz val="11"/>
        <color indexed="8"/>
        <rFont val="Times New Roman"/>
        <family val="1"/>
      </rPr>
      <t>(Art. 22, Inciso I da Lei nº 8.212/91)</t>
    </r>
  </si>
  <si>
    <r>
      <t>SESC ou SESI -</t>
    </r>
    <r>
      <rPr>
        <b/>
        <sz val="11"/>
        <color indexed="8"/>
        <rFont val="Times New Roman"/>
        <family val="1"/>
      </rPr>
      <t xml:space="preserve"> </t>
    </r>
    <r>
      <rPr>
        <sz val="11"/>
        <color indexed="8"/>
        <rFont val="Times New Roman"/>
        <family val="1"/>
      </rPr>
      <t>(Art. 3º Lei nº 8.036/90)</t>
    </r>
  </si>
  <si>
    <r>
      <t xml:space="preserve">SENAI ou SENAC - </t>
    </r>
    <r>
      <rPr>
        <sz val="11"/>
        <color indexed="8"/>
        <rFont val="Times New Roman"/>
        <family val="1"/>
      </rPr>
      <t>(Decreto nº 2.318/86)</t>
    </r>
  </si>
  <si>
    <r>
      <t xml:space="preserve">INCRA - </t>
    </r>
    <r>
      <rPr>
        <sz val="11"/>
        <color indexed="8"/>
        <rFont val="Times New Roman"/>
        <family val="1"/>
      </rPr>
      <t>(Lei nº 7.787/89 e DL nº 1.146/70)</t>
    </r>
  </si>
  <si>
    <r>
      <t>Salário Educação</t>
    </r>
    <r>
      <rPr>
        <b/>
        <sz val="11"/>
        <color indexed="8"/>
        <rFont val="Times New Roman"/>
        <family val="1"/>
      </rPr>
      <t xml:space="preserve"> </t>
    </r>
    <r>
      <rPr>
        <sz val="11"/>
        <color indexed="8"/>
        <rFont val="Times New Roman"/>
        <family val="1"/>
      </rPr>
      <t>(Art. 3º, Inciso I, Decreto nº 87.043/82)</t>
    </r>
  </si>
  <si>
    <r>
      <t>FGTS</t>
    </r>
    <r>
      <rPr>
        <b/>
        <sz val="11"/>
        <color indexed="8"/>
        <rFont val="Times New Roman"/>
        <family val="1"/>
      </rPr>
      <t xml:space="preserve"> </t>
    </r>
    <r>
      <rPr>
        <sz val="11"/>
        <color indexed="8"/>
        <rFont val="Times New Roman"/>
        <family val="1"/>
      </rPr>
      <t>(Art. 15 Lei nº 8.030/90 e Art. 7º, III CF)</t>
    </r>
  </si>
  <si>
    <t>RAT/SAT</t>
  </si>
  <si>
    <r>
      <t xml:space="preserve">SEBRAE - </t>
    </r>
    <r>
      <rPr>
        <sz val="11"/>
        <color indexed="8"/>
        <rFont val="Times New Roman"/>
        <family val="1"/>
      </rPr>
      <t>(Art. 8º Lei 8.029/90 e nº 8.154/90)</t>
    </r>
  </si>
  <si>
    <t>TOTAL - Submodulo 2.2</t>
  </si>
  <si>
    <t>Submódulo 2.3 - Benefícios Mensais e Diários.</t>
  </si>
  <si>
    <t>2.3</t>
  </si>
  <si>
    <t>Benefícios Mensais e Diários</t>
  </si>
  <si>
    <t>TOTAL - Submodulo 2.3</t>
  </si>
  <si>
    <t>QUADRO RESUMO DO MODULO 2 - Encargos e Benefícios anuais, mensais e diários</t>
  </si>
  <si>
    <t>2.1</t>
  </si>
  <si>
    <t>13º (décimo terceiro) Salário, Férias e Adicional de Férias</t>
  </si>
  <si>
    <t>TOTAL MÓDULO - 2</t>
  </si>
  <si>
    <t>MODULO 3 - Provisão para Rescisão</t>
  </si>
  <si>
    <t>Provisão para Rescisão</t>
  </si>
  <si>
    <t>Aviso prévio indenizado</t>
  </si>
  <si>
    <t>Incidência do FGTS sobre aviso prévio indenizado</t>
  </si>
  <si>
    <t>Aviso prévio trabalhado</t>
  </si>
  <si>
    <t>Incidência de GPS, FGTS e outras contribuições sobre o aviso prévio trabalhado</t>
  </si>
  <si>
    <t>Multa do FGTS e contribuição social sobre o Aviso Prévio Trabalhado e do Aviso Prévio Indenizado</t>
  </si>
  <si>
    <t>TOTAL MODULO 3</t>
  </si>
  <si>
    <t>MODULO 4 - Custo de Reposição do Profissional Ausente</t>
  </si>
  <si>
    <t>Submódulo 4.1 - Ausências Legais</t>
  </si>
  <si>
    <t>4.1</t>
  </si>
  <si>
    <t>Composição do Custo de Reposição do Profissional Ausente</t>
  </si>
  <si>
    <t xml:space="preserve">Substituto na Cobertura de Férias </t>
  </si>
  <si>
    <t>Substituto na Cobertura de Ausências Legais</t>
  </si>
  <si>
    <t>Substituto na Cobertura de Licença-Paternidade</t>
  </si>
  <si>
    <t>Substituto na Cobertura de Ausência por Acidente do trabalho</t>
  </si>
  <si>
    <t>Substituto na Afastamento Maternidade</t>
  </si>
  <si>
    <t>Ausência por Doença</t>
  </si>
  <si>
    <t>TOTA Submodulo 4.1</t>
  </si>
  <si>
    <t>Submódulo 4.2 - Intrajornada</t>
  </si>
  <si>
    <t>4.2</t>
  </si>
  <si>
    <t>Substituto na cobertura de Intervalo para repouso ou alimentação</t>
  </si>
  <si>
    <t>TOTAL SUBMÓDULO 4.2</t>
  </si>
  <si>
    <t>QUADRO RESUMO DO MODULO 4 - Custos de Reposiçao do Profissional Ausente</t>
  </si>
  <si>
    <t>TOTAL DO MÓDULO - 4</t>
  </si>
  <si>
    <t>MÓDULO 5: INSUMOS DIVERSOS</t>
  </si>
  <si>
    <t>Insumos Diversos</t>
  </si>
  <si>
    <t>TOTAL MÓDULO - 5</t>
  </si>
  <si>
    <t>MÓDULO 6: CUSTOS INDIRETOS, TRIBUTOS E LUCRO</t>
  </si>
  <si>
    <t>Módulo 6.1 - Custo Indireto e Lucro</t>
  </si>
  <si>
    <t>Base de Calculo</t>
  </si>
  <si>
    <t>%</t>
  </si>
  <si>
    <t>Custos Indiretos (Despesas Operacionais/Administrativas</t>
  </si>
  <si>
    <t>Lucro</t>
  </si>
  <si>
    <t>TOTAL SUBMÓDULO 6.1</t>
  </si>
  <si>
    <t>Módulo 6.2 - Tributos</t>
  </si>
  <si>
    <r>
      <t xml:space="preserve">C.1 Tributos Federais (PIS) - </t>
    </r>
    <r>
      <rPr>
        <b/>
        <sz val="9"/>
        <color indexed="8"/>
        <rFont val="Times New Roman"/>
        <family val="1"/>
      </rPr>
      <t>art. 64 da Lei nº 9.430, de 27 de dezembro de 1996  e art. 15 da Lei nº 9.532, de 10 de dezembro de 1997.</t>
    </r>
  </si>
  <si>
    <r>
      <t xml:space="preserve">C.2 Tributos Federal (COFINS) - </t>
    </r>
    <r>
      <rPr>
        <b/>
        <sz val="9"/>
        <color indexed="8"/>
        <rFont val="Times New Roman"/>
        <family val="1"/>
      </rPr>
      <t>art. 64 da Lei nº 9.430, de 27 de dezembro de 1996  e art. 15 da Lei nº 9.532, de 10 de dezembro de 1997.</t>
    </r>
  </si>
  <si>
    <t>C.3 Tributos Municipais (ISSQN)</t>
  </si>
  <si>
    <t>C.4 Outros tributos (especificar)</t>
  </si>
  <si>
    <t>TOTAL SUBMÓDULO 6.2</t>
  </si>
  <si>
    <t>TOTAL DOS MÓDULOS - (6.1 + 6.2)</t>
  </si>
  <si>
    <t>Planilha 2 (Anexo III – B da IN 05)</t>
  </si>
  <si>
    <t>QUADRO RESUMO DO CUSTO POR EMPREGADO (Valor por Empregado)</t>
  </si>
  <si>
    <t>ITEM</t>
  </si>
  <si>
    <t>Mão-de-obra vinculada à execução contratual</t>
  </si>
  <si>
    <t>R$</t>
  </si>
  <si>
    <t>Módulo 1 – Composição da Remuneração</t>
  </si>
  <si>
    <t>Módulo 2 – Encargos e Beneficios Anuais, Mensais e Diários</t>
  </si>
  <si>
    <t>Módulo 3 – Provisao Para Rescisao</t>
  </si>
  <si>
    <t>Módulo 4 – Custo de Reposicao Profissional Ausente</t>
  </si>
  <si>
    <t>Modulo 5 - Insumos Diversos</t>
  </si>
  <si>
    <t>Subtotal (A + B +C+ D)</t>
  </si>
  <si>
    <t>Módulo 5 – Custos indiretos, tributos e lucro</t>
  </si>
  <si>
    <t>VALOR TOTAL MENSAL POR EMPREGADO</t>
  </si>
  <si>
    <t>ANEXO III - C</t>
  </si>
  <si>
    <t>QUADRO RESUMO DO VALOR MENSAL DOS SERVIÇOS</t>
  </si>
  <si>
    <t>Tipo de Serviços    (A)</t>
  </si>
  <si>
    <t>Valor Proposto p/ Empregado (B)</t>
  </si>
  <si>
    <t>Quantidade Empregado p/ Posto ( C )</t>
  </si>
  <si>
    <t>Valor Proposto por Posto           (D = B x C)</t>
  </si>
  <si>
    <t>Quandidade de Posto   (E)</t>
  </si>
  <si>
    <t>Valor Total dos Serviço                           ( F = D x E)</t>
  </si>
  <si>
    <t>VALOR MENSAL DOS SERVIÇOS</t>
  </si>
  <si>
    <t>ANEXO III - D</t>
  </si>
  <si>
    <t xml:space="preserve">Valor Mensal dos Serviços – Anexo II - A </t>
  </si>
  <si>
    <t>Valor Mensal dos Serviços</t>
  </si>
  <si>
    <t xml:space="preserve">VALOR TOTAL  DOS SERVIÇOS* (A X 12) </t>
  </si>
  <si>
    <t>Plano de Saúde - Cláusula 14º da CCT</t>
  </si>
  <si>
    <t>Cinquenta e Dois Mil Reais</t>
  </si>
  <si>
    <t>Seiscentos e Vinte e Quatro Mil Reais</t>
  </si>
  <si>
    <t xml:space="preserve">Alimentação </t>
  </si>
  <si>
    <t>Auxílio-Refeição/Alimentação  - Cláus. 13º Parágrafo 1º da da CCT</t>
  </si>
  <si>
    <t>Transporte (3,75 X 22 X 2) -  6% do SB - Cláus. 25º da CCT</t>
  </si>
  <si>
    <t>QT</t>
  </si>
  <si>
    <t>DURABILIDADE</t>
  </si>
  <si>
    <t>(a)</t>
  </si>
  <si>
    <t>(b)</t>
  </si>
  <si>
    <t>Meses (c)</t>
  </si>
  <si>
    <t>d = (a x b)/c</t>
  </si>
  <si>
    <t>CUSTO TOTAL MENSAL</t>
  </si>
  <si>
    <t xml:space="preserve">Crachá padrão da CESAME:                                                                                                           Frente: Fotografia do empregado; Nome completo do empregado; Logotipo da empresa CONTRATADA; Cargo do empregado; e a descrição “A SERVIÇO DA CESAMA”.
Verso: Nome completo do empregado, RG, CTPS, Matrícula, Data de Admissão, Tipo sanguíneo, e a descrição “Este documento é de uso obrigatório em serviço na Cesama, devendo ser portado à altura do tórax.”
</t>
  </si>
  <si>
    <t xml:space="preserve">Crachá de Identificação </t>
  </si>
  <si>
    <t xml:space="preserve">CRACHÁ DE IDENTIFICAÇÃO </t>
  </si>
  <si>
    <t>11.1 Do Termo de Referência - COLETE de acordo com a logomarca, cores e padrão da CESAMA</t>
  </si>
  <si>
    <t>Uniforme</t>
  </si>
  <si>
    <t>UNIFORMES</t>
  </si>
  <si>
    <t>MATERIAIS</t>
  </si>
  <si>
    <t>11.1.1 Guarda Volume para uso dos Colaboradores</t>
  </si>
  <si>
    <t xml:space="preserve">Materiais (Guarda Volumes) </t>
  </si>
  <si>
    <t>Transporte (26 dias mês)</t>
  </si>
  <si>
    <t>MEMÓRIA DE CÁLCULO</t>
  </si>
  <si>
    <t>Aliquota</t>
  </si>
  <si>
    <t>Memória</t>
  </si>
  <si>
    <t>Fundamentação</t>
  </si>
  <si>
    <t>((1/12)x100) = 8,33%</t>
  </si>
  <si>
    <t>Inciso III do art. 7º da Constituição Federal e art. 142 da</t>
  </si>
  <si>
    <t>Adicional de Férias (1/3 férias)</t>
  </si>
  <si>
    <t>[((1/12)x100)+((1/12)x100)/3]=8,33% + 2,78% = 12,10%</t>
  </si>
  <si>
    <t xml:space="preserve">Segundo Anexo IN 5/2017 em seu anexo XII </t>
  </si>
  <si>
    <t>Total</t>
  </si>
  <si>
    <t>Previdência Social - INSS</t>
  </si>
  <si>
    <t>Art. 22, Inciso I da Lei 8.212/91</t>
  </si>
  <si>
    <t>SESI</t>
  </si>
  <si>
    <t>Art. 3º Lei nº 8.036/90</t>
  </si>
  <si>
    <t>SENAI</t>
  </si>
  <si>
    <t>Decreto nº 2.318/86</t>
  </si>
  <si>
    <t>INCRA</t>
  </si>
  <si>
    <t>Lei nº 7.787/89 e DL nº 1.146/70</t>
  </si>
  <si>
    <t>Salário Educação</t>
  </si>
  <si>
    <t>Art. 3º, Inciso I, Decreto nº 87.043/82</t>
  </si>
  <si>
    <t>FGTS</t>
  </si>
  <si>
    <t>Art. 15 Lei nº 8.030/90 e Art. 7º, III CF</t>
  </si>
  <si>
    <t>SEBRAE</t>
  </si>
  <si>
    <t>Art. 8º Lei 8.029/90 e nº 8.154/90</t>
  </si>
  <si>
    <t>RAT X SAT</t>
  </si>
  <si>
    <t>Regulamento da Previdencia Social e Decreto 6.957/2009</t>
  </si>
  <si>
    <t>TOTAL</t>
  </si>
  <si>
    <t>((1/12) x 0,05) x 100) = 0,42%</t>
  </si>
  <si>
    <t>Art. 7º, XXI, CF/88, 477, 487 e 491 CLT. Estimativa de que 5% dos empregados serão substítuidos durante o ano - . (Estudo CNJ – Resolução
098/2009)</t>
  </si>
  <si>
    <t>((8%*0,42%) = 0,03</t>
  </si>
  <si>
    <t>Acórdão TCU n. 2.271/2010 – Percentual do API x percentual do FGTS = 0,420 x 8% = 0,034%</t>
  </si>
  <si>
    <t>{[(7/30)/12]x100} = 1,94%</t>
  </si>
  <si>
    <t>Acórdão TCU n. 1.904/2007 – {[(Total da Remuneração / dias do mês) / meses do ano] x 7 dias de redução da jornada} x 100% = 1,94%</t>
  </si>
  <si>
    <t>Incidência do submódulo 2.2  sobre aviso prévio trabalhado</t>
  </si>
  <si>
    <t>(34,80%)*(1,94%) = 0,68%</t>
  </si>
  <si>
    <t>Aplicar o percentual da da Incidência dos encargos do Submódulo 2.2 foi de 0,714%, que representa 1,94% x 34,800%</t>
  </si>
  <si>
    <t>Multa do FGTS e da CS do aviso prévio trabalhado</t>
  </si>
  <si>
    <t xml:space="preserve"> 0,08*0,4*0,9*(1+(1/11)+(4/33))</t>
  </si>
  <si>
    <t>Conta-Depósito Vinculada - Bloqueada para Movimentação, apresentado no item 14 do Anexo XII da IN nº 5, de 2017, com base no § 5º do art. 65 da Lei nº 8.666, de 21 de junho de 1993.Lei Complementar n. 110, de 29 de junho de 2001.</t>
  </si>
  <si>
    <t>Reposição do Profissional Ausente</t>
  </si>
  <si>
    <t>Substituto na Cobertura de Férias</t>
  </si>
  <si>
    <t xml:space="preserve"> ((1/12)/12) x (Módulo 1+2+3) = 0,93%</t>
  </si>
  <si>
    <t>IN n° 5, de 2017
“V - CUSTO DE REPOSIÇÃO DO PROFISSIONAL AUSENTE: custo necessário para substituir, no posto de
trabalho, o profissional que está em gozo de férias ou em caso de suas ausências legais, dentre outros.”</t>
  </si>
  <si>
    <t xml:space="preserve"> (2,96/30) x(1/12) = 0,82%"
</t>
  </si>
  <si>
    <t>[((1 / 30)/12) x 100%] = 0,28% onde:
1 = média de falta de cada trabalhador por ano, de acordo com estascas
do IBGE
30 = número de dias no mês
100% = salário integral</t>
  </si>
  <si>
    <t>((5/30) /12) x 0,015 x 100 = 0,02%</t>
  </si>
  <si>
    <t>Criada pela CF, art. 7º inciso XIX, combinado com o art. 10, §1º, ADCT. De acordo com o IBGE, nascem filhos de 1,5% dos trabalhadores no período de um ano (Acórdão TCU n. 3.006/2001 – Plenário)</t>
  </si>
  <si>
    <t>((15/30)/12) x 0,0078 x 100 = 0,03%.</t>
  </si>
  <si>
    <t>Previsto no art. 131 da CLT. De acordo com os números mais recentes apresentados pelo Ministério da Previdência de Assistência Social, baseados em informações prestadas pelos empregadores, por meio da GFIP, 0,78% dos empregados se acidentam no ano</t>
  </si>
  <si>
    <t xml:space="preserve">{[(180/30)/12] x 1,416% x 54,78% x 33,50%} x 100= 0,13%
</t>
  </si>
  <si>
    <t>Art. 7º, VIII, CF/88, Art. 392, CLT e Lei 11.770/2008. Estimativa de 2% dos empregados usufruindo de 4 meses de liceça por ano.</t>
  </si>
  <si>
    <t xml:space="preserve"> (5,96/30) x(1/12) = 1,66%"</t>
  </si>
  <si>
    <t>O art. 131, inciso III, da CLT, onera a empresa com até 15 ausências do empregado por motivo de acidente ou doença atestada pelo INSS.
Entendemos que deve ser adotado 5,96 dias, conforme consta do memorial de cálculo encaminhado pelo MPOG, devendo‐se converter
esses dias em mês e depois dividi‐lo pelo número de meses no ano. Fundamentação: art. 18 da Lei n. 8.212/1991 e art. 476 da CLT.
(Acórdão TCU n. 3.006/2001 – Plenário)</t>
  </si>
  <si>
    <t>Subtotal</t>
  </si>
  <si>
    <t>Incidência do Submódulo 2.2 sobre o Submódulo 4.1</t>
  </si>
  <si>
    <t xml:space="preserve">         Sub-Total - Submodulo 4.1</t>
  </si>
  <si>
    <t>Fórmula: H106 = G105 X F69</t>
  </si>
  <si>
    <t xml:space="preserve">       Sub-Total - Submodulo 4.1</t>
  </si>
  <si>
    <t>PROONENTE: BEM BRASIL             CNPJ: 10.427.965/0001-19                             Inscrição Municipal: 64673596</t>
  </si>
  <si>
    <t>PREGÃO nº 129/2021</t>
  </si>
  <si>
    <t>PREFEITURA</t>
  </si>
  <si>
    <t>JUÍZ DE FORA</t>
  </si>
  <si>
    <t>MINAS GERAIS</t>
  </si>
  <si>
    <t>ÓRGÃO LICITANTE</t>
  </si>
  <si>
    <t>São Paulo, 02 de Junho de 2022.</t>
  </si>
  <si>
    <t>São Paulo, 02 de Junho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</si>
</sst>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0.00_-;\-&quot;R$&quot;* #,##0.00_-;_-&quot;R$&quot;* &quot;-&quot;??_-;_-@_-"/>
    <numFmt numFmtId="43" formatCode="_-* #,##0.00_-;\-* #,##0.00_-;_-* &quot;-&quot;??_-;_-@_-"/>
    <numFmt numFmtId="164" formatCode="_-&quot;R$&quot;\ * #,##0.00_-;\-&quot;R$&quot;\ * #,##0.00_-;_-&quot;R$&quot;\ * &quot;-&quot;??_-;_-@_-"/>
    <numFmt numFmtId="165" formatCode="&quot;R$&quot;#,##0.00"/>
    <numFmt numFmtId="166" formatCode="&quot; &quot;[$R$-416]&quot; &quot;#,##0.00&quot; &quot;;&quot;-&quot;[$R$-416]&quot; &quot;#,##0.00&quot; &quot;;&quot; &quot;[$R$-416]&quot; -&quot;00&quot; &quot;;&quot; &quot;@&quot; &quot;"/>
    <numFmt numFmtId="167" formatCode="[$-416]General"/>
    <numFmt numFmtId="168" formatCode="_(&quot;R$ &quot;* #,##0.00_);_(&quot;R$ &quot;* \(#,##0.00\);_(&quot;R$ &quot;* &quot;-&quot;??_);_(@_)"/>
    <numFmt numFmtId="169" formatCode="&quot;R$&quot;\ #,##0.00"/>
    <numFmt numFmtId="170" formatCode="&quot;R$ &quot;#,##0.00_);\(&quot;R$ &quot;#,##0.00\)"/>
    <numFmt numFmtId="171" formatCode="&quot;R$ &quot;#,##0.00;[Red]&quot;-R$ &quot;#,##0.00"/>
    <numFmt numFmtId="172" formatCode="&quot;R$&quot;\ #,##0.00;[Red]\-&quot;R$&quot;\ #,##0.00"/>
  </numFmts>
  <fonts count="59">
    <font>
      <sz val="11"/>
      <color theme="1"/>
      <name val="Calibri"/>
      <family val="2"/>
      <scheme val="minor"/>
    </font>
    <font>
      <sz val="11"/>
      <color theme="1"/>
      <name val="Calibri"/>
      <family val="2"/>
      <scheme val="minor"/>
    </font>
    <font>
      <b/>
      <sz val="12"/>
      <color rgb="FFFFFFFF"/>
      <name val="Arial"/>
      <family val="2"/>
    </font>
    <font>
      <b/>
      <sz val="20"/>
      <color rgb="FFFFFFFF"/>
      <name val="Arial"/>
      <family val="2"/>
    </font>
    <font>
      <b/>
      <sz val="12"/>
      <color indexed="8"/>
      <name val="Arial"/>
      <family val="2"/>
    </font>
    <font>
      <b/>
      <sz val="10"/>
      <color indexed="8"/>
      <name val="Arial"/>
      <family val="2"/>
    </font>
    <font>
      <b/>
      <sz val="12"/>
      <name val="Arial"/>
      <family val="2"/>
    </font>
    <font>
      <b/>
      <sz val="12"/>
      <color rgb="FF000000"/>
      <name val="Arial"/>
      <family val="2"/>
    </font>
    <font>
      <b/>
      <sz val="8"/>
      <color rgb="FF000000"/>
      <name val="Arial"/>
      <family val="2"/>
    </font>
    <font>
      <sz val="8"/>
      <color rgb="FF000000"/>
      <name val="Arial"/>
      <family val="2"/>
    </font>
    <font>
      <b/>
      <sz val="10"/>
      <name val="Arial"/>
      <family val="2"/>
    </font>
    <font>
      <sz val="10"/>
      <color indexed="8"/>
      <name val="Arial"/>
      <family val="2"/>
    </font>
    <font>
      <sz val="9"/>
      <color rgb="FF000000"/>
      <name val="Arial"/>
      <family val="2"/>
    </font>
    <font>
      <sz val="9"/>
      <name val="Arial"/>
      <family val="2"/>
    </font>
    <font>
      <b/>
      <sz val="9"/>
      <color rgb="FF000000"/>
      <name val="Arial"/>
      <family val="2"/>
    </font>
    <font>
      <sz val="11"/>
      <color rgb="FF000000"/>
      <name val="Calibri"/>
      <family val="2"/>
    </font>
    <font>
      <b/>
      <sz val="11"/>
      <color rgb="FF000000"/>
      <name val="Calibri"/>
      <family val="2"/>
    </font>
    <font>
      <b/>
      <sz val="11"/>
      <color indexed="8"/>
      <name val="Calibri"/>
      <family val="2"/>
    </font>
    <font>
      <b/>
      <u/>
      <sz val="11"/>
      <color indexed="8"/>
      <name val="Calibri"/>
      <family val="2"/>
    </font>
    <font>
      <b/>
      <sz val="11"/>
      <color rgb="FFFFFFFF"/>
      <name val="Calibri"/>
      <family val="2"/>
    </font>
    <font>
      <sz val="10"/>
      <color rgb="FF000000"/>
      <name val="Arial"/>
      <family val="2"/>
    </font>
    <font>
      <b/>
      <sz val="11"/>
      <color rgb="FF548235"/>
      <name val="Calibri"/>
      <family val="2"/>
    </font>
    <font>
      <b/>
      <u/>
      <sz val="11"/>
      <color indexed="57"/>
      <name val="Calibri"/>
      <family val="2"/>
    </font>
    <font>
      <b/>
      <sz val="11"/>
      <color indexed="57"/>
      <name val="Calibri"/>
      <family val="2"/>
    </font>
    <font>
      <sz val="8.5"/>
      <color indexed="8"/>
      <name val="Arial"/>
      <family val="2"/>
    </font>
    <font>
      <b/>
      <sz val="8.5"/>
      <color indexed="8"/>
      <name val="Arial"/>
      <family val="2"/>
    </font>
    <font>
      <sz val="8.5"/>
      <color rgb="FF000000"/>
      <name val="Arial"/>
      <family val="2"/>
    </font>
    <font>
      <sz val="8"/>
      <color indexed="8"/>
      <name val="Arial"/>
      <family val="2"/>
    </font>
    <font>
      <b/>
      <sz val="8"/>
      <color indexed="8"/>
      <name val="Arial"/>
      <family val="2"/>
    </font>
    <font>
      <sz val="10"/>
      <name val="Times New Roman"/>
      <family val="1"/>
    </font>
    <font>
      <sz val="11"/>
      <color theme="1"/>
      <name val="Times New Roman"/>
      <family val="1"/>
    </font>
    <font>
      <b/>
      <sz val="10"/>
      <name val="Times New Roman"/>
      <family val="1"/>
    </font>
    <font>
      <b/>
      <u/>
      <sz val="10"/>
      <name val="Times New Roman"/>
      <family val="1"/>
    </font>
    <font>
      <b/>
      <sz val="12"/>
      <color theme="1"/>
      <name val="Times New Roman"/>
      <family val="1"/>
    </font>
    <font>
      <b/>
      <sz val="9"/>
      <color theme="1"/>
      <name val="Times New Roman"/>
      <family val="1"/>
    </font>
    <font>
      <b/>
      <sz val="11"/>
      <color theme="1"/>
      <name val="Times New Roman"/>
      <family val="1"/>
    </font>
    <font>
      <sz val="11"/>
      <color indexed="8"/>
      <name val="Times New Roman"/>
      <family val="1"/>
    </font>
    <font>
      <b/>
      <sz val="11"/>
      <color indexed="8"/>
      <name val="Times New Roman"/>
      <family val="1"/>
    </font>
    <font>
      <b/>
      <sz val="9"/>
      <color indexed="8"/>
      <name val="Times New Roman"/>
      <family val="1"/>
    </font>
    <font>
      <sz val="9"/>
      <color theme="1"/>
      <name val="Times New Roman"/>
      <family val="1"/>
    </font>
    <font>
      <sz val="11"/>
      <name val="Times New Roman"/>
      <family val="1"/>
    </font>
    <font>
      <u/>
      <sz val="11"/>
      <color theme="1"/>
      <name val="Times New Roman"/>
      <family val="1"/>
    </font>
    <font>
      <sz val="14"/>
      <color rgb="FF000000"/>
      <name val="Times New Roman"/>
      <family val="1"/>
    </font>
    <font>
      <sz val="11"/>
      <color rgb="FF000000"/>
      <name val="Times New Roman"/>
      <family val="1"/>
    </font>
    <font>
      <b/>
      <sz val="11"/>
      <name val="Times New Roman"/>
      <family val="1"/>
    </font>
    <font>
      <b/>
      <sz val="9"/>
      <name val="Times New Roman"/>
      <family val="1"/>
    </font>
    <font>
      <sz val="10"/>
      <name val="Arial"/>
      <family val="2"/>
    </font>
    <font>
      <sz val="10"/>
      <color theme="1"/>
      <name val="Arial1"/>
      <family val="2"/>
    </font>
    <font>
      <b/>
      <sz val="12"/>
      <color rgb="FF000000"/>
      <name val="Arial1"/>
    </font>
    <font>
      <sz val="12"/>
      <color rgb="FF000000"/>
      <name val="Arial"/>
      <family val="2"/>
    </font>
    <font>
      <sz val="12"/>
      <color rgb="FF000000"/>
      <name val="Arial1"/>
    </font>
    <font>
      <sz val="11"/>
      <color rgb="FF000000"/>
      <name val="Arial"/>
      <family val="2"/>
    </font>
    <font>
      <b/>
      <sz val="20"/>
      <color theme="1"/>
      <name val="Times New Roman"/>
      <family val="1"/>
    </font>
    <font>
      <b/>
      <sz val="10"/>
      <color theme="1"/>
      <name val="Times New Roman"/>
      <family val="1"/>
    </font>
    <font>
      <sz val="10"/>
      <color theme="1"/>
      <name val="Times New Roman"/>
      <family val="1"/>
    </font>
    <font>
      <b/>
      <sz val="11"/>
      <color indexed="8"/>
      <name val="Calibri"/>
      <family val="2"/>
      <charset val="1"/>
    </font>
    <font>
      <b/>
      <sz val="13"/>
      <color theme="1"/>
      <name val="Times New Roman"/>
      <family val="1"/>
    </font>
    <font>
      <b/>
      <sz val="8"/>
      <color rgb="FFFF0000"/>
      <name val="Arial"/>
      <family val="2"/>
    </font>
    <font>
      <b/>
      <sz val="12"/>
      <color rgb="FFFF0000"/>
      <name val="Arial"/>
      <family val="2"/>
    </font>
  </fonts>
  <fills count="22">
    <fill>
      <patternFill patternType="none"/>
    </fill>
    <fill>
      <patternFill patternType="gray125"/>
    </fill>
    <fill>
      <patternFill patternType="solid">
        <fgColor rgb="FFFFFFFF"/>
        <bgColor rgb="FFFFFFFF"/>
      </patternFill>
    </fill>
    <fill>
      <patternFill patternType="solid">
        <fgColor rgb="FF548235"/>
        <bgColor rgb="FF548235"/>
      </patternFill>
    </fill>
    <fill>
      <patternFill patternType="solid">
        <fgColor rgb="FFFFFF00"/>
        <bgColor rgb="FFFFFF00"/>
      </patternFill>
    </fill>
    <fill>
      <patternFill patternType="solid">
        <fgColor theme="0"/>
        <bgColor rgb="FFE2EFDA"/>
      </patternFill>
    </fill>
    <fill>
      <patternFill patternType="solid">
        <fgColor theme="0"/>
        <bgColor rgb="FFEBF1DE"/>
      </patternFill>
    </fill>
    <fill>
      <patternFill patternType="solid">
        <fgColor theme="9" tint="0.79998168889431442"/>
        <bgColor rgb="FFBDD7EE"/>
      </patternFill>
    </fill>
    <fill>
      <patternFill patternType="solid">
        <fgColor rgb="FFE2EFDA"/>
        <bgColor rgb="FFE2EFDA"/>
      </patternFill>
    </fill>
    <fill>
      <patternFill patternType="solid">
        <fgColor theme="9" tint="0.59999389629810485"/>
        <bgColor rgb="FFFFFFFF"/>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CCCCCC"/>
        <bgColor rgb="FFCCCCCC"/>
      </patternFill>
    </fill>
    <fill>
      <patternFill patternType="solid">
        <fgColor rgb="FFCCFF00"/>
        <bgColor rgb="FFCCFF00"/>
      </patternFill>
    </fill>
    <fill>
      <patternFill patternType="solid">
        <fgColor theme="0"/>
        <bgColor rgb="FFFFFF00"/>
      </patternFill>
    </fill>
    <fill>
      <patternFill patternType="solid">
        <fgColor theme="0"/>
        <bgColor rgb="FFFFCC00"/>
      </patternFill>
    </fill>
    <fill>
      <patternFill patternType="solid">
        <fgColor theme="0" tint="-0.34998626667073579"/>
        <bgColor indexed="64"/>
      </patternFill>
    </fill>
    <fill>
      <patternFill patternType="solid">
        <fgColor theme="8" tint="0.79998168889431442"/>
        <bgColor rgb="FF548235"/>
      </patternFill>
    </fill>
  </fills>
  <borders count="52">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medium">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medium">
        <color rgb="FF000000"/>
      </right>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166" fontId="15" fillId="0" borderId="0" applyFont="0" applyFill="0" applyBorder="0" applyAlignment="0" applyProtection="0"/>
    <xf numFmtId="170" fontId="15" fillId="0" borderId="0" applyFont="0" applyFill="0" applyBorder="0" applyAlignment="0" applyProtection="0"/>
    <xf numFmtId="0" fontId="47" fillId="0" borderId="0"/>
  </cellStyleXfs>
  <cellXfs count="406">
    <xf numFmtId="0" fontId="0" fillId="0" borderId="0" xfId="0"/>
    <xf numFmtId="0" fontId="0" fillId="2" borderId="0" xfId="0" applyFill="1"/>
    <xf numFmtId="0" fontId="8" fillId="2" borderId="17" xfId="0" applyFont="1" applyFill="1" applyBorder="1"/>
    <xf numFmtId="0" fontId="9" fillId="2" borderId="0" xfId="0" applyFont="1" applyFill="1"/>
    <xf numFmtId="0" fontId="10" fillId="0" borderId="0" xfId="0" applyFont="1" applyAlignment="1">
      <alignment horizontal="center"/>
    </xf>
    <xf numFmtId="10" fontId="0" fillId="0" borderId="0" xfId="0" applyNumberFormat="1" applyAlignment="1">
      <alignment horizontal="center"/>
    </xf>
    <xf numFmtId="44" fontId="10" fillId="0" borderId="0" xfId="0" applyNumberFormat="1" applyFont="1" applyAlignment="1">
      <alignment horizontal="center" vertical="center"/>
    </xf>
    <xf numFmtId="0" fontId="10" fillId="0" borderId="0" xfId="0" applyFont="1" applyAlignment="1">
      <alignment horizontal="center" vertical="center"/>
    </xf>
    <xf numFmtId="165" fontId="10" fillId="0" borderId="0" xfId="0" applyNumberFormat="1" applyFont="1" applyAlignment="1">
      <alignment horizontal="center" vertical="center"/>
    </xf>
    <xf numFmtId="164" fontId="0" fillId="0" borderId="0" xfId="0" applyNumberFormat="1"/>
    <xf numFmtId="0" fontId="0" fillId="2" borderId="0" xfId="0" applyFill="1" applyAlignment="1">
      <alignment horizontal="center" vertical="center"/>
    </xf>
    <xf numFmtId="0" fontId="8" fillId="4" borderId="21" xfId="0" applyFont="1" applyFill="1" applyBorder="1" applyAlignment="1">
      <alignment horizontal="center" vertical="center"/>
    </xf>
    <xf numFmtId="0" fontId="8" fillId="4" borderId="21" xfId="0" applyFont="1" applyFill="1" applyBorder="1" applyAlignment="1">
      <alignment horizontal="center" vertical="center" wrapText="1"/>
    </xf>
    <xf numFmtId="0" fontId="0" fillId="0" borderId="0" xfId="0" applyAlignment="1">
      <alignment horizontal="center" vertical="center"/>
    </xf>
    <xf numFmtId="1" fontId="12" fillId="2" borderId="25" xfId="0" applyNumberFormat="1" applyFont="1" applyFill="1" applyBorder="1" applyAlignment="1">
      <alignment horizontal="center" vertical="center"/>
    </xf>
    <xf numFmtId="0" fontId="12" fillId="2" borderId="25" xfId="0" applyFont="1" applyFill="1" applyBorder="1" applyAlignment="1">
      <alignment horizontal="center" vertical="center"/>
    </xf>
    <xf numFmtId="44" fontId="12" fillId="2" borderId="25" xfId="0" applyNumberFormat="1" applyFont="1" applyFill="1" applyBorder="1" applyAlignment="1">
      <alignment vertical="center"/>
    </xf>
    <xf numFmtId="44" fontId="12" fillId="2" borderId="25" xfId="0" applyNumberFormat="1" applyFont="1" applyFill="1" applyBorder="1" applyAlignment="1">
      <alignment horizontal="center" vertical="center"/>
    </xf>
    <xf numFmtId="0" fontId="10" fillId="2" borderId="0" xfId="0" applyFont="1" applyFill="1" applyAlignment="1">
      <alignment vertical="center"/>
    </xf>
    <xf numFmtId="167" fontId="14" fillId="5" borderId="25" xfId="4" applyNumberFormat="1" applyFont="1" applyFill="1" applyBorder="1" applyAlignment="1">
      <alignment horizontal="center" vertical="center"/>
    </xf>
    <xf numFmtId="166" fontId="14" fillId="5" borderId="25" xfId="4" applyFont="1" applyFill="1" applyBorder="1" applyAlignment="1">
      <alignment horizontal="center" vertical="center"/>
    </xf>
    <xf numFmtId="44" fontId="10" fillId="0" borderId="25" xfId="0" applyNumberFormat="1" applyFont="1" applyBorder="1"/>
    <xf numFmtId="164" fontId="14" fillId="6" borderId="25" xfId="0" applyNumberFormat="1" applyFont="1" applyFill="1" applyBorder="1" applyAlignment="1">
      <alignment horizontal="center" vertical="center"/>
    </xf>
    <xf numFmtId="0" fontId="0" fillId="2" borderId="0" xfId="0" applyFill="1" applyAlignment="1">
      <alignment vertical="center"/>
    </xf>
    <xf numFmtId="44" fontId="8" fillId="7" borderId="29" xfId="4" applyNumberFormat="1" applyFont="1" applyFill="1" applyBorder="1" applyAlignment="1">
      <alignment vertical="center"/>
    </xf>
    <xf numFmtId="44" fontId="8" fillId="7" borderId="20" xfId="4" applyNumberFormat="1" applyFont="1" applyFill="1" applyBorder="1" applyAlignment="1">
      <alignment vertical="center"/>
    </xf>
    <xf numFmtId="166" fontId="19" fillId="3" borderId="20" xfId="4" applyFont="1" applyFill="1" applyBorder="1" applyAlignment="1">
      <alignment horizontal="center" vertical="center" wrapText="1"/>
    </xf>
    <xf numFmtId="166" fontId="21" fillId="4" borderId="20" xfId="4" applyFont="1" applyFill="1" applyBorder="1" applyAlignment="1">
      <alignment horizontal="center" vertical="center" wrapText="1"/>
    </xf>
    <xf numFmtId="0" fontId="9" fillId="2" borderId="17" xfId="0" applyFont="1" applyFill="1" applyBorder="1" applyAlignment="1">
      <alignment horizontal="left"/>
    </xf>
    <xf numFmtId="0" fontId="9" fillId="2" borderId="0" xfId="0" applyFont="1" applyFill="1" applyAlignment="1">
      <alignment horizontal="left"/>
    </xf>
    <xf numFmtId="0" fontId="9" fillId="2" borderId="18" xfId="0" applyFont="1" applyFill="1" applyBorder="1" applyAlignment="1">
      <alignment horizontal="left"/>
    </xf>
    <xf numFmtId="0" fontId="9" fillId="2" borderId="0" xfId="0" applyFont="1" applyFill="1" applyAlignment="1">
      <alignment horizontal="center"/>
    </xf>
    <xf numFmtId="0" fontId="0" fillId="0" borderId="0" xfId="0" applyAlignment="1">
      <alignment horizontal="center"/>
    </xf>
    <xf numFmtId="0" fontId="29" fillId="0" borderId="35" xfId="0" applyFont="1" applyBorder="1" applyAlignment="1">
      <alignment horizontal="center"/>
    </xf>
    <xf numFmtId="0" fontId="29" fillId="0" borderId="36" xfId="0" applyFont="1" applyBorder="1"/>
    <xf numFmtId="0" fontId="29" fillId="0" borderId="37" xfId="0" applyFont="1" applyBorder="1"/>
    <xf numFmtId="0" fontId="29" fillId="0" borderId="0" xfId="0" applyFont="1"/>
    <xf numFmtId="0" fontId="29" fillId="0" borderId="38" xfId="0" applyFont="1" applyBorder="1" applyAlignment="1">
      <alignment horizontal="center"/>
    </xf>
    <xf numFmtId="0" fontId="29" fillId="0" borderId="39" xfId="0" applyFont="1" applyBorder="1"/>
    <xf numFmtId="0" fontId="30" fillId="0" borderId="0" xfId="0" applyFont="1"/>
    <xf numFmtId="0" fontId="29" fillId="0" borderId="40" xfId="0" applyFont="1" applyBorder="1" applyAlignment="1">
      <alignment horizontal="center"/>
    </xf>
    <xf numFmtId="0" fontId="29" fillId="0" borderId="41" xfId="0" applyFont="1" applyBorder="1"/>
    <xf numFmtId="0" fontId="29" fillId="0" borderId="42" xfId="0" applyFont="1" applyBorder="1"/>
    <xf numFmtId="0" fontId="29" fillId="0" borderId="0" xfId="0" applyFont="1" applyAlignment="1">
      <alignment vertical="center"/>
    </xf>
    <xf numFmtId="0" fontId="30" fillId="0" borderId="25" xfId="0" applyFont="1" applyBorder="1" applyAlignment="1">
      <alignment horizontal="center" vertical="center"/>
    </xf>
    <xf numFmtId="164" fontId="29" fillId="0" borderId="0" xfId="0" applyNumberFormat="1" applyFont="1" applyAlignment="1">
      <alignment vertical="center"/>
    </xf>
    <xf numFmtId="0" fontId="35" fillId="0" borderId="25" xfId="0" applyFont="1" applyBorder="1" applyAlignment="1">
      <alignment horizontal="left" vertical="center"/>
    </xf>
    <xf numFmtId="0" fontId="30" fillId="0" borderId="0" xfId="0" applyFont="1" applyAlignment="1">
      <alignment vertical="center"/>
    </xf>
    <xf numFmtId="0" fontId="30" fillId="0" borderId="0" xfId="0" applyFont="1" applyAlignment="1">
      <alignment horizontal="center" vertical="center"/>
    </xf>
    <xf numFmtId="164" fontId="30" fillId="0" borderId="0" xfId="2" applyFont="1" applyBorder="1" applyAlignment="1">
      <alignment horizontal="center" vertical="center"/>
    </xf>
    <xf numFmtId="0" fontId="42" fillId="0" borderId="0" xfId="0" applyFont="1"/>
    <xf numFmtId="0" fontId="29" fillId="0" borderId="0" xfId="0" applyFont="1" applyAlignment="1">
      <alignment horizontal="center"/>
    </xf>
    <xf numFmtId="0" fontId="35" fillId="14" borderId="38" xfId="0" applyFont="1" applyFill="1" applyBorder="1" applyAlignment="1">
      <alignment horizontal="center" vertical="center"/>
    </xf>
    <xf numFmtId="164" fontId="30" fillId="0" borderId="25" xfId="2" applyFont="1" applyBorder="1" applyAlignment="1">
      <alignment vertical="center"/>
    </xf>
    <xf numFmtId="164" fontId="0" fillId="0" borderId="25" xfId="2" applyFont="1" applyBorder="1" applyAlignment="1">
      <alignment vertical="center"/>
    </xf>
    <xf numFmtId="164" fontId="30" fillId="14" borderId="25" xfId="2" applyFont="1" applyFill="1" applyBorder="1" applyAlignment="1">
      <alignment vertical="center"/>
    </xf>
    <xf numFmtId="0" fontId="35" fillId="14" borderId="25" xfId="0" applyFont="1" applyFill="1" applyBorder="1" applyAlignment="1">
      <alignment horizontal="center" vertical="center"/>
    </xf>
    <xf numFmtId="10" fontId="30" fillId="0" borderId="28" xfId="3" applyNumberFormat="1" applyFont="1" applyBorder="1" applyAlignment="1">
      <alignment horizontal="center" vertical="center"/>
    </xf>
    <xf numFmtId="0" fontId="30" fillId="0" borderId="26" xfId="0" applyFont="1" applyBorder="1" applyAlignment="1">
      <alignment horizontal="center" vertical="center"/>
    </xf>
    <xf numFmtId="10" fontId="30" fillId="11" borderId="25" xfId="3" applyNumberFormat="1" applyFont="1" applyFill="1" applyBorder="1" applyAlignment="1">
      <alignment horizontal="center" vertical="center"/>
    </xf>
    <xf numFmtId="10" fontId="35" fillId="14" borderId="28" xfId="3" applyNumberFormat="1" applyFont="1" applyFill="1" applyBorder="1" applyAlignment="1">
      <alignment horizontal="center" vertical="center"/>
    </xf>
    <xf numFmtId="164" fontId="35" fillId="14" borderId="25" xfId="2" applyFont="1" applyFill="1" applyBorder="1" applyAlignment="1">
      <alignment vertical="center"/>
    </xf>
    <xf numFmtId="0" fontId="40" fillId="0" borderId="0" xfId="0" applyFont="1" applyAlignment="1">
      <alignment vertical="center"/>
    </xf>
    <xf numFmtId="10" fontId="30" fillId="0" borderId="25" xfId="3" applyNumberFormat="1" applyFont="1" applyBorder="1" applyAlignment="1">
      <alignment horizontal="center" vertical="center"/>
    </xf>
    <xf numFmtId="10" fontId="35" fillId="14" borderId="25" xfId="3" applyNumberFormat="1" applyFont="1" applyFill="1" applyBorder="1" applyAlignment="1">
      <alignment horizontal="center" vertical="center"/>
    </xf>
    <xf numFmtId="44" fontId="43" fillId="0" borderId="43" xfId="5" applyNumberFormat="1" applyFont="1" applyFill="1" applyBorder="1" applyAlignment="1">
      <alignment horizontal="right"/>
    </xf>
    <xf numFmtId="164" fontId="40" fillId="0" borderId="44" xfId="2" applyFont="1" applyFill="1" applyBorder="1" applyAlignment="1">
      <alignment horizontal="right"/>
    </xf>
    <xf numFmtId="164" fontId="40" fillId="0" borderId="25" xfId="2" applyFont="1" applyFill="1" applyBorder="1" applyAlignment="1">
      <alignment horizontal="right"/>
    </xf>
    <xf numFmtId="44" fontId="40" fillId="0" borderId="25" xfId="2" applyNumberFormat="1" applyFont="1" applyFill="1" applyBorder="1" applyAlignment="1">
      <alignment horizontal="right"/>
    </xf>
    <xf numFmtId="164" fontId="44" fillId="14" borderId="25" xfId="2" applyFont="1" applyFill="1" applyBorder="1" applyAlignment="1">
      <alignment vertical="center"/>
    </xf>
    <xf numFmtId="10" fontId="40" fillId="0" borderId="25" xfId="3" applyNumberFormat="1" applyFont="1" applyFill="1" applyBorder="1" applyAlignment="1">
      <alignment horizontal="center"/>
    </xf>
    <xf numFmtId="10" fontId="40" fillId="0" borderId="25" xfId="3" applyNumberFormat="1" applyFont="1" applyBorder="1" applyAlignment="1">
      <alignment horizontal="center"/>
    </xf>
    <xf numFmtId="10" fontId="40" fillId="11" borderId="25" xfId="3" applyNumberFormat="1" applyFont="1" applyFill="1" applyBorder="1" applyAlignment="1">
      <alignment horizontal="center" vertical="center"/>
    </xf>
    <xf numFmtId="10" fontId="40" fillId="0" borderId="25" xfId="3" applyNumberFormat="1" applyFont="1" applyFill="1" applyBorder="1" applyAlignment="1">
      <alignment horizontal="center" vertical="center"/>
    </xf>
    <xf numFmtId="0" fontId="35" fillId="14" borderId="45" xfId="0" applyFont="1" applyFill="1" applyBorder="1" applyAlignment="1">
      <alignment horizontal="center" vertical="center"/>
    </xf>
    <xf numFmtId="10" fontId="40" fillId="11" borderId="25" xfId="0" applyNumberFormat="1" applyFont="1" applyFill="1" applyBorder="1" applyAlignment="1">
      <alignment horizontal="center" vertical="center"/>
    </xf>
    <xf numFmtId="164" fontId="40" fillId="11" borderId="25" xfId="0" applyNumberFormat="1" applyFont="1" applyFill="1" applyBorder="1" applyAlignment="1">
      <alignment vertical="center"/>
    </xf>
    <xf numFmtId="10" fontId="40" fillId="0" borderId="25" xfId="0" applyNumberFormat="1" applyFont="1" applyBorder="1" applyAlignment="1">
      <alignment horizontal="center" vertical="center"/>
    </xf>
    <xf numFmtId="164" fontId="40" fillId="0" borderId="25" xfId="0" applyNumberFormat="1" applyFont="1" applyBorder="1" applyAlignment="1">
      <alignment vertical="center"/>
    </xf>
    <xf numFmtId="0" fontId="30" fillId="14" borderId="25" xfId="0" applyFont="1" applyFill="1" applyBorder="1" applyAlignment="1">
      <alignment horizontal="center" vertical="center"/>
    </xf>
    <xf numFmtId="10" fontId="30" fillId="14" borderId="25" xfId="3" applyNumberFormat="1" applyFont="1" applyFill="1" applyBorder="1" applyAlignment="1">
      <alignment horizontal="center" vertical="center"/>
    </xf>
    <xf numFmtId="0" fontId="30" fillId="0" borderId="25" xfId="0" applyFont="1" applyBorder="1" applyAlignment="1">
      <alignment vertical="center"/>
    </xf>
    <xf numFmtId="43" fontId="30" fillId="0" borderId="25" xfId="1" applyFont="1" applyBorder="1" applyAlignment="1">
      <alignment vertical="center"/>
    </xf>
    <xf numFmtId="43" fontId="35" fillId="14" borderId="25" xfId="1" applyFont="1" applyFill="1" applyBorder="1" applyAlignment="1">
      <alignment vertical="center"/>
    </xf>
    <xf numFmtId="43" fontId="44" fillId="14" borderId="25" xfId="0" applyNumberFormat="1" applyFont="1" applyFill="1" applyBorder="1" applyAlignment="1">
      <alignment vertical="center"/>
    </xf>
    <xf numFmtId="0" fontId="35" fillId="14" borderId="26" xfId="0" applyFont="1" applyFill="1" applyBorder="1" applyAlignment="1">
      <alignment vertical="center"/>
    </xf>
    <xf numFmtId="0" fontId="35" fillId="14" borderId="27" xfId="0" applyFont="1" applyFill="1" applyBorder="1" applyAlignment="1">
      <alignment horizontal="left" vertical="center"/>
    </xf>
    <xf numFmtId="0" fontId="30" fillId="0" borderId="40" xfId="0" applyFont="1" applyBorder="1" applyAlignment="1">
      <alignment horizontal="center" vertical="center"/>
    </xf>
    <xf numFmtId="164" fontId="30" fillId="0" borderId="42" xfId="2" applyFont="1" applyBorder="1" applyAlignment="1">
      <alignment vertical="center"/>
    </xf>
    <xf numFmtId="164" fontId="35" fillId="0" borderId="25" xfId="2" applyFont="1" applyBorder="1" applyAlignment="1">
      <alignment vertical="center"/>
    </xf>
    <xf numFmtId="10" fontId="30" fillId="0" borderId="28" xfId="0" applyNumberFormat="1" applyFont="1" applyBorder="1" applyAlignment="1">
      <alignment horizontal="center" vertical="center"/>
    </xf>
    <xf numFmtId="10" fontId="35" fillId="14" borderId="25" xfId="0" applyNumberFormat="1" applyFont="1" applyFill="1" applyBorder="1" applyAlignment="1">
      <alignment horizontal="center" vertical="center"/>
    </xf>
    <xf numFmtId="0" fontId="35" fillId="0" borderId="26" xfId="0" applyFont="1" applyBorder="1" applyAlignment="1">
      <alignment horizontal="center" vertical="center"/>
    </xf>
    <xf numFmtId="0" fontId="35" fillId="0" borderId="27" xfId="0" applyFont="1" applyBorder="1" applyAlignment="1">
      <alignment horizontal="center" vertical="center"/>
    </xf>
    <xf numFmtId="0" fontId="35" fillId="0" borderId="28" xfId="0" applyFont="1" applyBorder="1" applyAlignment="1">
      <alignment horizontal="center" vertical="center"/>
    </xf>
    <xf numFmtId="164" fontId="35" fillId="0" borderId="25" xfId="2" applyFont="1" applyFill="1" applyBorder="1" applyAlignment="1">
      <alignment vertical="center"/>
    </xf>
    <xf numFmtId="0" fontId="35" fillId="14" borderId="25" xfId="0" applyFont="1" applyFill="1" applyBorder="1" applyAlignment="1">
      <alignment horizontal="center" vertical="center" wrapText="1"/>
    </xf>
    <xf numFmtId="0" fontId="35" fillId="14" borderId="28" xfId="0" applyFont="1" applyFill="1" applyBorder="1" applyAlignment="1">
      <alignment horizontal="center" vertical="center" wrapText="1"/>
    </xf>
    <xf numFmtId="164" fontId="30" fillId="0" borderId="25" xfId="2" applyFont="1" applyBorder="1" applyAlignment="1">
      <alignment horizontal="center" vertical="center"/>
    </xf>
    <xf numFmtId="37" fontId="40" fillId="0" borderId="0" xfId="0" applyNumberFormat="1" applyFont="1" applyAlignment="1">
      <alignment horizontal="center" vertical="center"/>
    </xf>
    <xf numFmtId="37" fontId="30" fillId="0" borderId="28" xfId="0" applyNumberFormat="1" applyFont="1" applyBorder="1" applyAlignment="1">
      <alignment horizontal="center" vertical="center"/>
    </xf>
    <xf numFmtId="0" fontId="40" fillId="0" borderId="0" xfId="0" applyFont="1" applyAlignment="1">
      <alignment horizontal="center" vertical="center"/>
    </xf>
    <xf numFmtId="0" fontId="35" fillId="0" borderId="25" xfId="0" applyFont="1" applyBorder="1" applyAlignment="1">
      <alignment horizontal="center" vertical="center"/>
    </xf>
    <xf numFmtId="0" fontId="44" fillId="0" borderId="25" xfId="0" applyFont="1" applyBorder="1" applyAlignment="1">
      <alignment horizontal="center"/>
    </xf>
    <xf numFmtId="164" fontId="44" fillId="0" borderId="25" xfId="0" applyNumberFormat="1" applyFont="1" applyBorder="1"/>
    <xf numFmtId="0" fontId="40" fillId="0" borderId="0" xfId="0" applyFont="1" applyAlignment="1">
      <alignment horizontal="center"/>
    </xf>
    <xf numFmtId="0" fontId="40" fillId="0" borderId="0" xfId="0" applyFont="1"/>
    <xf numFmtId="44" fontId="40" fillId="0" borderId="0" xfId="0" applyNumberFormat="1" applyFont="1"/>
    <xf numFmtId="0" fontId="45" fillId="0" borderId="0" xfId="0" applyFont="1"/>
    <xf numFmtId="0" fontId="45" fillId="0" borderId="0" xfId="0" applyFont="1" applyAlignment="1">
      <alignment horizontal="center"/>
    </xf>
    <xf numFmtId="164" fontId="29" fillId="0" borderId="0" xfId="2" applyFont="1" applyBorder="1"/>
    <xf numFmtId="10" fontId="35" fillId="14" borderId="28" xfId="0" applyNumberFormat="1" applyFont="1" applyFill="1" applyBorder="1" applyAlignment="1">
      <alignment horizontal="center" vertical="center"/>
    </xf>
    <xf numFmtId="44" fontId="29" fillId="0" borderId="0" xfId="0" applyNumberFormat="1" applyFont="1"/>
    <xf numFmtId="0" fontId="30" fillId="0" borderId="25" xfId="0" applyFont="1" applyBorder="1" applyAlignment="1">
      <alignment horizontal="center" vertical="center"/>
    </xf>
    <xf numFmtId="0" fontId="35" fillId="12" borderId="25" xfId="0" applyFont="1" applyFill="1" applyBorder="1" applyAlignment="1">
      <alignment horizontal="center" vertical="center"/>
    </xf>
    <xf numFmtId="0" fontId="35" fillId="14" borderId="26" xfId="0" applyFont="1" applyFill="1" applyBorder="1" applyAlignment="1">
      <alignment horizontal="center" vertical="center"/>
    </xf>
    <xf numFmtId="0" fontId="35" fillId="14" borderId="25" xfId="0" applyFont="1" applyFill="1" applyBorder="1" applyAlignment="1">
      <alignment horizontal="center" vertical="center"/>
    </xf>
    <xf numFmtId="0" fontId="30" fillId="0" borderId="27" xfId="0" applyFont="1" applyBorder="1" applyAlignment="1">
      <alignment vertical="center" wrapText="1"/>
    </xf>
    <xf numFmtId="0" fontId="30" fillId="0" borderId="28" xfId="0" applyFont="1" applyBorder="1" applyAlignment="1">
      <alignment vertical="center" wrapText="1"/>
    </xf>
    <xf numFmtId="44" fontId="0" fillId="2" borderId="0" xfId="0" applyNumberFormat="1" applyFill="1" applyAlignment="1">
      <alignment horizontal="center" vertical="center"/>
    </xf>
    <xf numFmtId="44" fontId="0" fillId="0" borderId="0" xfId="0" applyNumberFormat="1"/>
    <xf numFmtId="164" fontId="0" fillId="0" borderId="25" xfId="0" applyNumberFormat="1" applyBorder="1" applyAlignment="1">
      <alignment vertical="center"/>
    </xf>
    <xf numFmtId="43" fontId="0" fillId="0" borderId="25" xfId="1" applyFont="1" applyBorder="1" applyAlignment="1">
      <alignment vertical="center"/>
    </xf>
    <xf numFmtId="9" fontId="0" fillId="0" borderId="25" xfId="0" applyNumberFormat="1" applyBorder="1" applyAlignment="1">
      <alignment horizontal="center" vertical="center"/>
    </xf>
    <xf numFmtId="0" fontId="48" fillId="16" borderId="1" xfId="6" applyFont="1" applyFill="1" applyBorder="1" applyAlignment="1">
      <alignment horizontal="center" vertical="center" wrapText="1"/>
    </xf>
    <xf numFmtId="0" fontId="49" fillId="0" borderId="0" xfId="0" applyFont="1"/>
    <xf numFmtId="0" fontId="50" fillId="0" borderId="20" xfId="6" applyFont="1" applyBorder="1" applyAlignment="1">
      <alignment horizontal="left" vertical="center" wrapText="1"/>
    </xf>
    <xf numFmtId="0" fontId="50" fillId="0" borderId="20" xfId="6" applyFont="1" applyBorder="1" applyAlignment="1">
      <alignment horizontal="center" vertical="center" wrapText="1"/>
    </xf>
    <xf numFmtId="44" fontId="50" fillId="0" borderId="20" xfId="6" applyNumberFormat="1" applyFont="1" applyBorder="1" applyAlignment="1">
      <alignment horizontal="right" vertical="center" wrapText="1"/>
    </xf>
    <xf numFmtId="44" fontId="0" fillId="0" borderId="0" xfId="0" applyNumberFormat="1" applyAlignment="1">
      <alignment horizontal="center" vertical="center"/>
    </xf>
    <xf numFmtId="171" fontId="48" fillId="17" borderId="1" xfId="6" applyNumberFormat="1" applyFont="1" applyFill="1" applyBorder="1" applyAlignment="1">
      <alignment horizontal="right" vertical="center" wrapText="1"/>
    </xf>
    <xf numFmtId="171" fontId="7" fillId="19" borderId="46" xfId="0" applyNumberFormat="1" applyFont="1" applyFill="1" applyBorder="1" applyAlignment="1">
      <alignment horizontal="center" wrapText="1"/>
    </xf>
    <xf numFmtId="0" fontId="51" fillId="18" borderId="25" xfId="0" applyFont="1" applyFill="1" applyBorder="1"/>
    <xf numFmtId="171" fontId="7" fillId="19" borderId="25" xfId="0" applyNumberFormat="1" applyFont="1" applyFill="1" applyBorder="1" applyAlignment="1">
      <alignment horizontal="center" wrapText="1"/>
    </xf>
    <xf numFmtId="164" fontId="29" fillId="0" borderId="0" xfId="0" applyNumberFormat="1" applyFont="1"/>
    <xf numFmtId="0" fontId="53" fillId="12" borderId="25" xfId="0" applyFont="1" applyFill="1" applyBorder="1" applyAlignment="1">
      <alignment horizontal="center" vertical="center"/>
    </xf>
    <xf numFmtId="0" fontId="53" fillId="12" borderId="28" xfId="0" applyFont="1" applyFill="1" applyBorder="1" applyAlignment="1">
      <alignment horizontal="center" vertical="center"/>
    </xf>
    <xf numFmtId="0" fontId="54" fillId="0" borderId="25" xfId="0" applyFont="1" applyBorder="1" applyAlignment="1">
      <alignment horizontal="center" vertical="center"/>
    </xf>
    <xf numFmtId="0" fontId="54" fillId="0" borderId="26" xfId="0" applyFont="1" applyBorder="1" applyAlignment="1">
      <alignment vertical="center"/>
    </xf>
    <xf numFmtId="0" fontId="54" fillId="0" borderId="27" xfId="0" applyFont="1" applyBorder="1" applyAlignment="1">
      <alignment vertical="center"/>
    </xf>
    <xf numFmtId="10" fontId="54" fillId="0" borderId="25" xfId="3" applyNumberFormat="1" applyFont="1" applyBorder="1" applyAlignment="1">
      <alignment horizontal="center" vertical="center"/>
    </xf>
    <xf numFmtId="10" fontId="54" fillId="0" borderId="28" xfId="3" applyNumberFormat="1" applyFont="1" applyBorder="1" applyAlignment="1">
      <alignment horizontal="center" vertical="center"/>
    </xf>
    <xf numFmtId="10" fontId="30" fillId="0" borderId="25" xfId="0" applyNumberFormat="1" applyFont="1" applyBorder="1" applyAlignment="1">
      <alignment horizontal="center" vertical="center" wrapText="1"/>
    </xf>
    <xf numFmtId="0" fontId="54" fillId="0" borderId="28" xfId="0" applyFont="1" applyBorder="1" applyAlignment="1">
      <alignment horizontal="center" vertical="center" wrapText="1"/>
    </xf>
    <xf numFmtId="10" fontId="35" fillId="0" borderId="25" xfId="0" applyNumberFormat="1" applyFont="1" applyBorder="1" applyAlignment="1">
      <alignment horizontal="center" vertical="center" wrapText="1"/>
    </xf>
    <xf numFmtId="0" fontId="54" fillId="0" borderId="25" xfId="0" applyFont="1" applyBorder="1" applyAlignment="1">
      <alignment horizontal="center" vertical="center" wrapText="1"/>
    </xf>
    <xf numFmtId="0" fontId="35" fillId="12" borderId="26" xfId="0" applyFont="1" applyFill="1" applyBorder="1" applyAlignment="1">
      <alignment horizontal="center" vertical="center"/>
    </xf>
    <xf numFmtId="0" fontId="0" fillId="0" borderId="0" xfId="0" applyAlignment="1">
      <alignment vertical="center"/>
    </xf>
    <xf numFmtId="10" fontId="35" fillId="12" borderId="25" xfId="0" applyNumberFormat="1" applyFont="1" applyFill="1" applyBorder="1" applyAlignment="1">
      <alignment horizontal="center" vertical="center"/>
    </xf>
    <xf numFmtId="2" fontId="30" fillId="0" borderId="0" xfId="0" applyNumberFormat="1" applyFont="1" applyAlignment="1">
      <alignment vertical="center"/>
    </xf>
    <xf numFmtId="172" fontId="30" fillId="0" borderId="0" xfId="0" applyNumberFormat="1" applyFont="1" applyAlignment="1">
      <alignment vertical="center"/>
    </xf>
    <xf numFmtId="10" fontId="35" fillId="12" borderId="25" xfId="3" applyNumberFormat="1" applyFont="1" applyFill="1" applyBorder="1" applyAlignment="1">
      <alignment horizontal="center" vertical="center"/>
    </xf>
    <xf numFmtId="164" fontId="0" fillId="0" borderId="0" xfId="0" applyNumberFormat="1" applyAlignment="1">
      <alignment vertical="center"/>
    </xf>
    <xf numFmtId="10" fontId="46" fillId="0" borderId="0" xfId="0" applyNumberFormat="1" applyFont="1" applyAlignment="1">
      <alignment vertical="center"/>
    </xf>
    <xf numFmtId="0" fontId="46" fillId="0" borderId="0" xfId="0" applyFont="1" applyAlignment="1">
      <alignment vertical="center"/>
    </xf>
    <xf numFmtId="0" fontId="53" fillId="12" borderId="26" xfId="0" applyFont="1" applyFill="1" applyBorder="1" applyAlignment="1">
      <alignment vertical="center"/>
    </xf>
    <xf numFmtId="0" fontId="53" fillId="12" borderId="27" xfId="0" applyFont="1" applyFill="1" applyBorder="1" applyAlignment="1">
      <alignment vertical="center"/>
    </xf>
    <xf numFmtId="0" fontId="54" fillId="0" borderId="27" xfId="0" applyFont="1" applyBorder="1" applyAlignment="1">
      <alignment horizontal="center" vertical="center" wrapText="1"/>
    </xf>
    <xf numFmtId="10" fontId="53" fillId="0" borderId="25" xfId="0" applyNumberFormat="1" applyFont="1" applyBorder="1" applyAlignment="1">
      <alignment horizontal="center" vertical="center"/>
    </xf>
    <xf numFmtId="10" fontId="53" fillId="12" borderId="25" xfId="0" applyNumberFormat="1" applyFont="1" applyFill="1" applyBorder="1" applyAlignment="1">
      <alignment horizontal="center" vertical="center"/>
    </xf>
    <xf numFmtId="10" fontId="0" fillId="0" borderId="0" xfId="0" applyNumberFormat="1" applyAlignment="1">
      <alignment vertical="center"/>
    </xf>
    <xf numFmtId="10" fontId="30" fillId="0" borderId="26" xfId="0" applyNumberFormat="1" applyFont="1" applyBorder="1" applyAlignment="1">
      <alignment vertical="center" wrapText="1"/>
    </xf>
    <xf numFmtId="10" fontId="56" fillId="0" borderId="27" xfId="0" applyNumberFormat="1" applyFont="1" applyBorder="1" applyAlignment="1">
      <alignment horizontal="center" vertical="center" wrapText="1"/>
    </xf>
    <xf numFmtId="0" fontId="9" fillId="2" borderId="35" xfId="0" applyFont="1" applyFill="1" applyBorder="1" applyAlignment="1"/>
    <xf numFmtId="0" fontId="9" fillId="2" borderId="38" xfId="0" applyFont="1" applyFill="1" applyBorder="1" applyAlignment="1"/>
    <xf numFmtId="0" fontId="9" fillId="2" borderId="40" xfId="0" applyFont="1" applyFill="1" applyBorder="1" applyAlignment="1"/>
    <xf numFmtId="0" fontId="8" fillId="2" borderId="25" xfId="0" applyFont="1" applyFill="1" applyBorder="1" applyAlignment="1"/>
    <xf numFmtId="0" fontId="8" fillId="2" borderId="39" xfId="0" applyFont="1" applyFill="1" applyBorder="1" applyAlignment="1">
      <alignment horizontal="center"/>
    </xf>
    <xf numFmtId="0" fontId="8" fillId="2" borderId="42" xfId="0" applyFont="1" applyFill="1" applyBorder="1" applyAlignment="1">
      <alignment horizontal="center"/>
    </xf>
    <xf numFmtId="14" fontId="7" fillId="2" borderId="48" xfId="0" applyNumberFormat="1" applyFont="1" applyFill="1" applyBorder="1" applyAlignment="1">
      <alignment horizontal="center"/>
    </xf>
    <xf numFmtId="0" fontId="58" fillId="21" borderId="25"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49" fontId="8" fillId="7" borderId="49" xfId="0" applyNumberFormat="1" applyFont="1" applyFill="1" applyBorder="1" applyAlignment="1">
      <alignment horizontal="right" vertical="center" wrapText="1"/>
    </xf>
    <xf numFmtId="49" fontId="8" fillId="7" borderId="50" xfId="0" applyNumberFormat="1" applyFont="1" applyFill="1" applyBorder="1" applyAlignment="1">
      <alignment horizontal="right" vertical="center" wrapText="1"/>
    </xf>
    <xf numFmtId="49" fontId="8" fillId="7" borderId="51" xfId="0" applyNumberFormat="1" applyFont="1" applyFill="1" applyBorder="1" applyAlignment="1">
      <alignment horizontal="right" vertical="center" wrapText="1"/>
    </xf>
    <xf numFmtId="49" fontId="8" fillId="7" borderId="30" xfId="0" applyNumberFormat="1" applyFont="1" applyFill="1" applyBorder="1" applyAlignment="1">
      <alignment horizontal="right" vertical="center" wrapText="1"/>
    </xf>
    <xf numFmtId="49" fontId="8" fillId="7" borderId="31" xfId="0" applyNumberFormat="1" applyFont="1" applyFill="1" applyBorder="1" applyAlignment="1">
      <alignment horizontal="right" vertical="center" wrapText="1"/>
    </xf>
    <xf numFmtId="49" fontId="8" fillId="7" borderId="32" xfId="0" applyNumberFormat="1" applyFont="1" applyFill="1" applyBorder="1" applyAlignment="1">
      <alignment horizontal="right" vertical="center" wrapText="1"/>
    </xf>
    <xf numFmtId="0" fontId="13" fillId="2" borderId="26" xfId="0" applyFont="1" applyFill="1" applyBorder="1" applyAlignment="1">
      <alignment horizontal="left" vertical="center" wrapText="1"/>
    </xf>
    <xf numFmtId="0" fontId="13" fillId="2" borderId="27" xfId="0" applyFont="1" applyFill="1" applyBorder="1" applyAlignment="1">
      <alignment horizontal="left" vertical="center" wrapText="1"/>
    </xf>
    <xf numFmtId="0" fontId="13" fillId="2" borderId="28" xfId="0" applyFont="1" applyFill="1" applyBorder="1" applyAlignment="1">
      <alignment horizontal="left" vertical="center" wrapText="1"/>
    </xf>
    <xf numFmtId="0" fontId="2" fillId="3" borderId="1" xfId="0" applyFont="1" applyFill="1" applyBorder="1" applyAlignment="1">
      <alignment horizontal="center"/>
    </xf>
    <xf numFmtId="0" fontId="2" fillId="3" borderId="34" xfId="0" applyFont="1" applyFill="1" applyBorder="1" applyAlignment="1">
      <alignment horizontal="center"/>
    </xf>
    <xf numFmtId="0" fontId="11" fillId="2" borderId="19" xfId="0" applyFont="1" applyFill="1" applyBorder="1" applyAlignment="1">
      <alignment horizontal="left" vertical="center" wrapText="1"/>
    </xf>
    <xf numFmtId="0" fontId="12" fillId="2" borderId="19" xfId="0" applyFont="1" applyFill="1" applyBorder="1" applyAlignment="1">
      <alignment horizontal="left" vertical="center" wrapText="1"/>
    </xf>
    <xf numFmtId="0" fontId="2" fillId="3" borderId="20" xfId="0" applyFont="1" applyFill="1" applyBorder="1" applyAlignment="1">
      <alignment horizontal="center"/>
    </xf>
    <xf numFmtId="0" fontId="8" fillId="4" borderId="22" xfId="0" applyFont="1" applyFill="1" applyBorder="1" applyAlignment="1">
      <alignment horizontal="center" vertical="center"/>
    </xf>
    <xf numFmtId="0" fontId="8" fillId="4" borderId="23" xfId="0" applyFont="1" applyFill="1" applyBorder="1" applyAlignment="1">
      <alignment horizontal="center" vertical="center"/>
    </xf>
    <xf numFmtId="0" fontId="8" fillId="4" borderId="24" xfId="0" applyFont="1" applyFill="1" applyBorder="1" applyAlignment="1">
      <alignment horizontal="center" vertical="center"/>
    </xf>
    <xf numFmtId="0" fontId="57" fillId="2" borderId="37" xfId="0" applyFont="1" applyFill="1" applyBorder="1" applyAlignment="1">
      <alignment horizontal="center" vertical="center"/>
    </xf>
    <xf numFmtId="0" fontId="57" fillId="2" borderId="39" xfId="0" applyFont="1" applyFill="1" applyBorder="1" applyAlignment="1">
      <alignment horizontal="center" vertical="center"/>
    </xf>
    <xf numFmtId="49" fontId="14" fillId="5" borderId="26" xfId="0" applyNumberFormat="1" applyFont="1" applyFill="1" applyBorder="1" applyAlignment="1">
      <alignment horizontal="right" vertical="center" wrapText="1"/>
    </xf>
    <xf numFmtId="49" fontId="14" fillId="5" borderId="27" xfId="0" applyNumberFormat="1" applyFont="1" applyFill="1" applyBorder="1" applyAlignment="1">
      <alignment horizontal="right" vertical="center" wrapText="1"/>
    </xf>
    <xf numFmtId="49" fontId="14" fillId="5" borderId="28" xfId="0" applyNumberFormat="1" applyFont="1" applyFill="1" applyBorder="1" applyAlignment="1">
      <alignment horizontal="right" vertical="center" wrapText="1"/>
    </xf>
    <xf numFmtId="0" fontId="2"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6" xfId="0" applyFont="1" applyFill="1" applyBorder="1" applyAlignment="1">
      <alignment horizontal="center" vertical="top" wrapText="1"/>
    </xf>
    <xf numFmtId="0" fontId="4" fillId="2" borderId="7" xfId="0" applyFont="1" applyFill="1" applyBorder="1" applyAlignment="1">
      <alignment horizontal="center" vertical="top" wrapText="1"/>
    </xf>
    <xf numFmtId="0" fontId="4" fillId="2" borderId="8" xfId="0" applyFont="1" applyFill="1" applyBorder="1" applyAlignment="1">
      <alignment horizontal="center" vertical="top" wrapText="1"/>
    </xf>
    <xf numFmtId="0" fontId="5" fillId="2" borderId="9"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11" xfId="0" applyFont="1" applyFill="1" applyBorder="1" applyAlignment="1">
      <alignment horizontal="center"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2" borderId="14" xfId="0" applyFill="1" applyBorder="1" applyAlignment="1">
      <alignment horizontal="center"/>
    </xf>
    <xf numFmtId="0" fontId="6" fillId="2" borderId="12" xfId="0" applyFont="1" applyFill="1" applyBorder="1" applyAlignment="1">
      <alignment horizontal="center" vertical="center"/>
    </xf>
    <xf numFmtId="0" fontId="6" fillId="2" borderId="47" xfId="0" applyFont="1" applyFill="1" applyBorder="1" applyAlignment="1">
      <alignment horizontal="center" vertical="center"/>
    </xf>
    <xf numFmtId="166" fontId="16" fillId="8" borderId="20" xfId="4" applyFont="1" applyFill="1" applyBorder="1" applyAlignment="1">
      <alignment horizontal="left" vertical="center"/>
    </xf>
    <xf numFmtId="166" fontId="11" fillId="8" borderId="30" xfId="4" applyFont="1" applyFill="1" applyBorder="1" applyAlignment="1">
      <alignment horizontal="center" vertical="center" wrapText="1"/>
    </xf>
    <xf numFmtId="166" fontId="11" fillId="8" borderId="32" xfId="4" applyFont="1" applyFill="1" applyBorder="1" applyAlignment="1">
      <alignment horizontal="center" vertical="center" wrapText="1"/>
    </xf>
    <xf numFmtId="166" fontId="20" fillId="8" borderId="30" xfId="4" applyFont="1" applyFill="1" applyBorder="1" applyAlignment="1">
      <alignment horizontal="left" vertical="center" wrapText="1"/>
    </xf>
    <xf numFmtId="166" fontId="20" fillId="8" borderId="31" xfId="4" applyFont="1" applyFill="1" applyBorder="1" applyAlignment="1">
      <alignment horizontal="left" vertical="center" wrapText="1"/>
    </xf>
    <xf numFmtId="166" fontId="20" fillId="8" borderId="32" xfId="4" applyFont="1" applyFill="1" applyBorder="1" applyAlignment="1">
      <alignment horizontal="left" vertical="center" wrapText="1"/>
    </xf>
    <xf numFmtId="0" fontId="9" fillId="2" borderId="0" xfId="0" applyFont="1" applyFill="1" applyAlignment="1">
      <alignment horizontal="center"/>
    </xf>
    <xf numFmtId="0" fontId="8" fillId="2" borderId="17" xfId="0" applyFont="1" applyFill="1" applyBorder="1" applyAlignment="1">
      <alignment horizontal="left"/>
    </xf>
    <xf numFmtId="0" fontId="8" fillId="2" borderId="0" xfId="0" applyFont="1" applyFill="1" applyAlignment="1">
      <alignment horizontal="left"/>
    </xf>
    <xf numFmtId="0" fontId="8" fillId="2" borderId="18" xfId="0" applyFont="1" applyFill="1" applyBorder="1" applyAlignment="1">
      <alignment horizontal="left"/>
    </xf>
    <xf numFmtId="0" fontId="9" fillId="2" borderId="34" xfId="0" applyFont="1" applyFill="1" applyBorder="1" applyAlignment="1">
      <alignment horizontal="center"/>
    </xf>
    <xf numFmtId="166" fontId="11" fillId="8" borderId="30" xfId="4" applyFont="1" applyFill="1" applyBorder="1" applyAlignment="1">
      <alignment horizontal="center" vertical="center"/>
    </xf>
    <xf numFmtId="166" fontId="11" fillId="8" borderId="32" xfId="4" applyFont="1" applyFill="1" applyBorder="1" applyAlignment="1">
      <alignment horizontal="center" vertical="center"/>
    </xf>
    <xf numFmtId="49" fontId="16" fillId="9" borderId="30" xfId="4" applyNumberFormat="1" applyFont="1" applyFill="1" applyBorder="1" applyAlignment="1">
      <alignment horizontal="left" vertical="top" wrapText="1"/>
    </xf>
    <xf numFmtId="49" fontId="16" fillId="9" borderId="31" xfId="4" applyNumberFormat="1" applyFont="1" applyFill="1" applyBorder="1" applyAlignment="1">
      <alignment horizontal="left" vertical="top" wrapText="1"/>
    </xf>
    <xf numFmtId="49" fontId="16" fillId="9" borderId="32" xfId="4" applyNumberFormat="1" applyFont="1" applyFill="1" applyBorder="1" applyAlignment="1">
      <alignment horizontal="left" vertical="top" wrapText="1"/>
    </xf>
    <xf numFmtId="0" fontId="24" fillId="0" borderId="29" xfId="0" applyFont="1" applyBorder="1" applyAlignment="1">
      <alignment horizontal="left" vertical="center" wrapText="1"/>
    </xf>
    <xf numFmtId="0" fontId="26" fillId="0" borderId="29" xfId="0" applyFont="1" applyBorder="1" applyAlignment="1">
      <alignment horizontal="left" vertical="center" wrapText="1"/>
    </xf>
    <xf numFmtId="0" fontId="27" fillId="0" borderId="20" xfId="0" applyFont="1" applyBorder="1" applyAlignment="1">
      <alignment horizontal="left" vertical="center" wrapText="1"/>
    </xf>
    <xf numFmtId="0" fontId="9" fillId="0" borderId="20" xfId="0" applyFont="1" applyBorder="1" applyAlignment="1">
      <alignment horizontal="left" vertical="center" wrapText="1"/>
    </xf>
    <xf numFmtId="0" fontId="2" fillId="3" borderId="33" xfId="0" applyFont="1" applyFill="1" applyBorder="1" applyAlignment="1">
      <alignment horizontal="center" vertical="center"/>
    </xf>
    <xf numFmtId="10" fontId="30" fillId="0" borderId="35" xfId="0" applyNumberFormat="1" applyFont="1" applyBorder="1" applyAlignment="1">
      <alignment horizontal="center" vertical="center" wrapText="1"/>
    </xf>
    <xf numFmtId="10" fontId="30" fillId="0" borderId="36" xfId="0" applyNumberFormat="1" applyFont="1" applyBorder="1" applyAlignment="1">
      <alignment horizontal="center" vertical="center" wrapText="1"/>
    </xf>
    <xf numFmtId="10" fontId="30" fillId="0" borderId="37" xfId="0" applyNumberFormat="1" applyFont="1" applyBorder="1" applyAlignment="1">
      <alignment horizontal="center" vertical="center" wrapText="1"/>
    </xf>
    <xf numFmtId="10" fontId="30" fillId="0" borderId="38" xfId="0" applyNumberFormat="1" applyFont="1" applyBorder="1" applyAlignment="1">
      <alignment horizontal="center" vertical="center" wrapText="1"/>
    </xf>
    <xf numFmtId="10" fontId="30" fillId="0" borderId="0" xfId="0" applyNumberFormat="1" applyFont="1" applyAlignment="1">
      <alignment horizontal="center" vertical="center" wrapText="1"/>
    </xf>
    <xf numFmtId="10" fontId="30" fillId="0" borderId="39" xfId="0" applyNumberFormat="1" applyFont="1" applyBorder="1" applyAlignment="1">
      <alignment horizontal="center" vertical="center" wrapText="1"/>
    </xf>
    <xf numFmtId="10" fontId="30" fillId="0" borderId="40" xfId="0" applyNumberFormat="1" applyFont="1" applyBorder="1" applyAlignment="1">
      <alignment horizontal="center" vertical="center" wrapText="1"/>
    </xf>
    <xf numFmtId="10" fontId="30" fillId="0" borderId="41" xfId="0" applyNumberFormat="1" applyFont="1" applyBorder="1" applyAlignment="1">
      <alignment horizontal="center" vertical="center" wrapText="1"/>
    </xf>
    <xf numFmtId="10" fontId="30" fillId="0" borderId="42" xfId="0" applyNumberFormat="1" applyFont="1" applyBorder="1" applyAlignment="1">
      <alignment horizontal="center" vertical="center" wrapText="1"/>
    </xf>
    <xf numFmtId="43" fontId="0" fillId="0" borderId="35" xfId="1" applyFont="1" applyBorder="1" applyAlignment="1">
      <alignment horizontal="center" wrapText="1"/>
    </xf>
    <xf numFmtId="43" fontId="0" fillId="0" borderId="36" xfId="1" applyFont="1" applyBorder="1" applyAlignment="1">
      <alignment horizontal="center"/>
    </xf>
    <xf numFmtId="43" fontId="0" fillId="0" borderId="37" xfId="1" applyFont="1" applyBorder="1" applyAlignment="1">
      <alignment horizontal="center"/>
    </xf>
    <xf numFmtId="43" fontId="0" fillId="0" borderId="38" xfId="1" applyFont="1" applyBorder="1" applyAlignment="1">
      <alignment horizontal="center"/>
    </xf>
    <xf numFmtId="43" fontId="0" fillId="0" borderId="0" xfId="1" applyFont="1" applyBorder="1" applyAlignment="1">
      <alignment horizontal="center"/>
    </xf>
    <xf numFmtId="43" fontId="0" fillId="0" borderId="39" xfId="1" applyFont="1" applyBorder="1" applyAlignment="1">
      <alignment horizontal="center"/>
    </xf>
    <xf numFmtId="43" fontId="0" fillId="0" borderId="40" xfId="1" applyFont="1" applyBorder="1" applyAlignment="1">
      <alignment horizontal="center"/>
    </xf>
    <xf numFmtId="43" fontId="0" fillId="0" borderId="41" xfId="1" applyFont="1" applyBorder="1" applyAlignment="1">
      <alignment horizontal="center"/>
    </xf>
    <xf numFmtId="43" fontId="0" fillId="0" borderId="42" xfId="1" applyFont="1" applyBorder="1" applyAlignment="1">
      <alignment horizontal="center"/>
    </xf>
    <xf numFmtId="0" fontId="54" fillId="0" borderId="26" xfId="0" applyFont="1" applyBorder="1" applyAlignment="1">
      <alignment horizontal="left" vertical="center" wrapText="1"/>
    </xf>
    <xf numFmtId="0" fontId="54" fillId="0" borderId="27" xfId="0" applyFont="1" applyBorder="1" applyAlignment="1">
      <alignment horizontal="left" vertical="center" wrapText="1"/>
    </xf>
    <xf numFmtId="10" fontId="54" fillId="0" borderId="26" xfId="3" applyNumberFormat="1" applyFont="1" applyBorder="1" applyAlignment="1">
      <alignment horizontal="left" vertical="center" wrapText="1"/>
    </xf>
    <xf numFmtId="10" fontId="54" fillId="0" borderId="28" xfId="3" applyNumberFormat="1" applyFont="1" applyBorder="1" applyAlignment="1">
      <alignment horizontal="left" vertical="center" wrapText="1"/>
    </xf>
    <xf numFmtId="10" fontId="54" fillId="0" borderId="26" xfId="0" applyNumberFormat="1" applyFont="1" applyBorder="1" applyAlignment="1">
      <alignment horizontal="left" vertical="center" wrapText="1"/>
    </xf>
    <xf numFmtId="10" fontId="54" fillId="0" borderId="26" xfId="3" applyNumberFormat="1" applyFont="1" applyBorder="1" applyAlignment="1">
      <alignment horizontal="center" vertical="center" wrapText="1"/>
    </xf>
    <xf numFmtId="10" fontId="54" fillId="0" borderId="28" xfId="3" applyNumberFormat="1" applyFont="1" applyBorder="1" applyAlignment="1">
      <alignment horizontal="center" vertical="center"/>
    </xf>
    <xf numFmtId="0" fontId="54" fillId="0" borderId="25" xfId="0" applyFont="1" applyBorder="1" applyAlignment="1">
      <alignment horizontal="left" vertical="center" wrapText="1"/>
    </xf>
    <xf numFmtId="0" fontId="54" fillId="0" borderId="25" xfId="0" applyFont="1" applyBorder="1" applyAlignment="1">
      <alignment horizontal="center" vertical="top" wrapText="1"/>
    </xf>
    <xf numFmtId="10" fontId="54" fillId="0" borderId="25" xfId="3" applyNumberFormat="1" applyFont="1" applyBorder="1" applyAlignment="1">
      <alignment horizontal="center" vertical="center" wrapText="1"/>
    </xf>
    <xf numFmtId="0" fontId="53" fillId="0" borderId="26" xfId="0" applyFont="1" applyBorder="1" applyAlignment="1">
      <alignment horizontal="center" vertical="center"/>
    </xf>
    <xf numFmtId="0" fontId="53" fillId="0" borderId="27" xfId="0" applyFont="1" applyBorder="1" applyAlignment="1">
      <alignment horizontal="center" vertical="center"/>
    </xf>
    <xf numFmtId="10" fontId="53" fillId="11" borderId="27" xfId="3" applyNumberFormat="1" applyFont="1" applyFill="1" applyBorder="1" applyAlignment="1">
      <alignment horizontal="center" vertical="center"/>
    </xf>
    <xf numFmtId="10" fontId="53" fillId="11" borderId="28" xfId="3" applyNumberFormat="1" applyFont="1" applyFill="1" applyBorder="1" applyAlignment="1">
      <alignment horizontal="center" vertical="center"/>
    </xf>
    <xf numFmtId="0" fontId="53" fillId="12" borderId="26" xfId="0" applyFont="1" applyFill="1" applyBorder="1" applyAlignment="1">
      <alignment horizontal="center" vertical="center"/>
    </xf>
    <xf numFmtId="0" fontId="53" fillId="12" borderId="27" xfId="0" applyFont="1" applyFill="1" applyBorder="1" applyAlignment="1">
      <alignment horizontal="center" vertical="center"/>
    </xf>
    <xf numFmtId="0" fontId="54" fillId="0" borderId="26" xfId="0" applyFont="1" applyBorder="1" applyAlignment="1">
      <alignment horizontal="left" vertical="center"/>
    </xf>
    <xf numFmtId="0" fontId="54" fillId="0" borderId="28" xfId="0" applyFont="1" applyBorder="1" applyAlignment="1">
      <alignment horizontal="left" vertical="center"/>
    </xf>
    <xf numFmtId="10" fontId="54" fillId="0" borderId="26" xfId="3" applyNumberFormat="1" applyFont="1" applyBorder="1" applyAlignment="1">
      <alignment horizontal="left" vertical="top" wrapText="1"/>
    </xf>
    <xf numFmtId="10" fontId="54" fillId="0" borderId="28" xfId="3" applyNumberFormat="1" applyFont="1" applyBorder="1" applyAlignment="1">
      <alignment horizontal="left" vertical="top" wrapText="1"/>
    </xf>
    <xf numFmtId="0" fontId="53" fillId="12" borderId="28" xfId="0" applyFont="1" applyFill="1" applyBorder="1" applyAlignment="1">
      <alignment horizontal="center" vertical="center"/>
    </xf>
    <xf numFmtId="0" fontId="54" fillId="0" borderId="27" xfId="0" applyFont="1" applyBorder="1" applyAlignment="1">
      <alignment horizontal="left" vertical="center"/>
    </xf>
    <xf numFmtId="0" fontId="46" fillId="0" borderId="26" xfId="0" applyFont="1" applyBorder="1" applyAlignment="1">
      <alignment horizontal="center" vertical="center" wrapText="1"/>
    </xf>
    <xf numFmtId="0" fontId="46" fillId="0" borderId="28" xfId="0" applyFont="1" applyBorder="1" applyAlignment="1">
      <alignment horizontal="center" vertical="center" wrapText="1"/>
    </xf>
    <xf numFmtId="0" fontId="35" fillId="12" borderId="26" xfId="0" applyFont="1" applyFill="1" applyBorder="1" applyAlignment="1">
      <alignment horizontal="center" vertical="center"/>
    </xf>
    <xf numFmtId="0" fontId="35" fillId="12" borderId="27" xfId="0" applyFont="1" applyFill="1" applyBorder="1" applyAlignment="1">
      <alignment horizontal="center" vertical="center"/>
    </xf>
    <xf numFmtId="10" fontId="35" fillId="20" borderId="26" xfId="3" applyNumberFormat="1" applyFont="1" applyFill="1" applyBorder="1" applyAlignment="1">
      <alignment horizontal="center" vertical="center"/>
    </xf>
    <xf numFmtId="10" fontId="35" fillId="20" borderId="27" xfId="3" applyNumberFormat="1" applyFont="1" applyFill="1" applyBorder="1" applyAlignment="1">
      <alignment horizontal="center" vertical="center"/>
    </xf>
    <xf numFmtId="10" fontId="35" fillId="20" borderId="28" xfId="3" applyNumberFormat="1" applyFont="1" applyFill="1" applyBorder="1" applyAlignment="1">
      <alignment horizontal="center" vertical="center"/>
    </xf>
    <xf numFmtId="0" fontId="30" fillId="0" borderId="35" xfId="0" applyFont="1" applyBorder="1" applyAlignment="1">
      <alignment horizontal="center" vertical="center"/>
    </xf>
    <xf numFmtId="0" fontId="30" fillId="0" borderId="36" xfId="0" applyFont="1" applyBorder="1" applyAlignment="1">
      <alignment horizontal="center" vertical="center"/>
    </xf>
    <xf numFmtId="0" fontId="30" fillId="0" borderId="37" xfId="0" applyFont="1" applyBorder="1" applyAlignment="1">
      <alignment horizontal="center" vertical="center"/>
    </xf>
    <xf numFmtId="0" fontId="35" fillId="14" borderId="26" xfId="0" applyFont="1" applyFill="1" applyBorder="1" applyAlignment="1">
      <alignment horizontal="center" vertical="center"/>
    </xf>
    <xf numFmtId="0" fontId="35" fillId="14" borderId="27" xfId="0" applyFont="1" applyFill="1" applyBorder="1" applyAlignment="1">
      <alignment horizontal="center" vertical="center"/>
    </xf>
    <xf numFmtId="0" fontId="35" fillId="14" borderId="28" xfId="0" applyFont="1" applyFill="1" applyBorder="1" applyAlignment="1">
      <alignment horizontal="center" vertical="center"/>
    </xf>
    <xf numFmtId="10" fontId="54" fillId="0" borderId="26" xfId="3" applyNumberFormat="1" applyFont="1" applyBorder="1" applyAlignment="1">
      <alignment horizontal="center" vertical="center"/>
    </xf>
    <xf numFmtId="0" fontId="29" fillId="0" borderId="26" xfId="0" applyFont="1" applyBorder="1" applyAlignment="1">
      <alignment horizontal="left" vertical="center" wrapText="1"/>
    </xf>
    <xf numFmtId="0" fontId="29" fillId="0" borderId="27" xfId="0" applyFont="1" applyBorder="1" applyAlignment="1">
      <alignment horizontal="left" vertical="center" wrapText="1"/>
    </xf>
    <xf numFmtId="0" fontId="29" fillId="0" borderId="28" xfId="0" applyFont="1" applyBorder="1" applyAlignment="1">
      <alignment horizontal="left" vertical="center" wrapText="1"/>
    </xf>
    <xf numFmtId="0" fontId="29" fillId="0" borderId="26" xfId="0" applyFont="1" applyBorder="1" applyAlignment="1">
      <alignment horizontal="center" vertical="center" wrapText="1"/>
    </xf>
    <xf numFmtId="0" fontId="29" fillId="0" borderId="28" xfId="0" applyFont="1" applyBorder="1" applyAlignment="1">
      <alignment horizontal="center" vertical="center" wrapText="1"/>
    </xf>
    <xf numFmtId="10" fontId="35" fillId="13" borderId="26" xfId="3" applyNumberFormat="1" applyFont="1" applyFill="1" applyBorder="1" applyAlignment="1">
      <alignment horizontal="center" vertical="center"/>
    </xf>
    <xf numFmtId="10" fontId="35" fillId="13" borderId="28" xfId="3" applyNumberFormat="1" applyFont="1" applyFill="1" applyBorder="1" applyAlignment="1">
      <alignment horizontal="center" vertical="center"/>
    </xf>
    <xf numFmtId="0" fontId="30" fillId="0" borderId="26" xfId="0" applyFont="1" applyBorder="1" applyAlignment="1">
      <alignment horizontal="center" vertical="center"/>
    </xf>
    <xf numFmtId="0" fontId="30" fillId="0" borderId="27" xfId="0" applyFont="1" applyBorder="1" applyAlignment="1">
      <alignment horizontal="center" vertical="center"/>
    </xf>
    <xf numFmtId="0" fontId="30" fillId="0" borderId="28" xfId="0" applyFont="1" applyBorder="1" applyAlignment="1">
      <alignment horizontal="center" vertical="center"/>
    </xf>
    <xf numFmtId="0" fontId="35" fillId="12" borderId="28" xfId="0" applyFont="1" applyFill="1" applyBorder="1" applyAlignment="1">
      <alignment horizontal="center" vertical="center"/>
    </xf>
    <xf numFmtId="10" fontId="54" fillId="0" borderId="28" xfId="3" applyNumberFormat="1" applyFont="1" applyBorder="1" applyAlignment="1">
      <alignment horizontal="center" vertical="center" wrapText="1"/>
    </xf>
    <xf numFmtId="0" fontId="54" fillId="0" borderId="28" xfId="0" applyFont="1" applyBorder="1" applyAlignment="1">
      <alignment horizontal="left" vertical="center" wrapText="1"/>
    </xf>
    <xf numFmtId="10" fontId="30" fillId="0" borderId="26" xfId="3" applyNumberFormat="1" applyFont="1" applyBorder="1" applyAlignment="1">
      <alignment horizontal="center" vertical="center" wrapText="1"/>
    </xf>
    <xf numFmtId="10" fontId="30" fillId="0" borderId="28" xfId="3" applyNumberFormat="1" applyFont="1" applyBorder="1" applyAlignment="1">
      <alignment horizontal="center" vertical="center" wrapText="1"/>
    </xf>
    <xf numFmtId="0" fontId="55" fillId="0" borderId="26" xfId="0" applyFont="1" applyBorder="1" applyAlignment="1">
      <alignment horizontal="center" vertical="center"/>
    </xf>
    <xf numFmtId="0" fontId="55" fillId="0" borderId="28" xfId="0" applyFont="1" applyBorder="1" applyAlignment="1">
      <alignment horizontal="center" vertical="center"/>
    </xf>
    <xf numFmtId="0" fontId="35" fillId="11" borderId="26" xfId="0" applyFont="1" applyFill="1" applyBorder="1" applyAlignment="1">
      <alignment horizontal="center" vertical="center" wrapText="1"/>
    </xf>
    <xf numFmtId="0" fontId="35" fillId="11" borderId="27" xfId="0" applyFont="1" applyFill="1" applyBorder="1" applyAlignment="1">
      <alignment horizontal="center" vertical="center" wrapText="1"/>
    </xf>
    <xf numFmtId="0" fontId="35" fillId="11" borderId="28" xfId="0" applyFont="1" applyFill="1" applyBorder="1" applyAlignment="1">
      <alignment horizontal="center" vertical="center" wrapText="1"/>
    </xf>
    <xf numFmtId="164" fontId="54" fillId="0" borderId="26" xfId="2" applyFont="1" applyBorder="1" applyAlignment="1">
      <alignment horizontal="center" vertical="center"/>
    </xf>
    <xf numFmtId="164" fontId="54" fillId="0" borderId="28" xfId="2" applyFont="1" applyBorder="1" applyAlignment="1">
      <alignment horizontal="center" vertical="center"/>
    </xf>
    <xf numFmtId="0" fontId="0" fillId="0" borderId="35" xfId="0"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0" fontId="0" fillId="0" borderId="38" xfId="0" applyBorder="1" applyAlignment="1">
      <alignment horizontal="center"/>
    </xf>
    <xf numFmtId="0" fontId="0" fillId="0" borderId="0" xfId="0" applyAlignment="1">
      <alignment horizontal="center"/>
    </xf>
    <xf numFmtId="0" fontId="0" fillId="0" borderId="39" xfId="0" applyBorder="1" applyAlignment="1">
      <alignment horizontal="center"/>
    </xf>
    <xf numFmtId="0" fontId="0" fillId="0" borderId="40"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52" fillId="0" borderId="35" xfId="0" applyFont="1" applyBorder="1" applyAlignment="1">
      <alignment horizontal="center" vertical="center" wrapText="1"/>
    </xf>
    <xf numFmtId="0" fontId="52" fillId="0" borderId="36" xfId="0" applyFont="1" applyBorder="1" applyAlignment="1">
      <alignment horizontal="center" vertical="center" wrapText="1"/>
    </xf>
    <xf numFmtId="0" fontId="52" fillId="0" borderId="37" xfId="0" applyFont="1" applyBorder="1" applyAlignment="1">
      <alignment horizontal="center" vertical="center" wrapText="1"/>
    </xf>
    <xf numFmtId="0" fontId="35" fillId="11" borderId="25" xfId="0" applyFont="1" applyFill="1" applyBorder="1" applyAlignment="1">
      <alignment horizontal="center" vertical="center"/>
    </xf>
    <xf numFmtId="0" fontId="35" fillId="11" borderId="26" xfId="0" applyFont="1" applyFill="1" applyBorder="1" applyAlignment="1">
      <alignment horizontal="center" vertical="center"/>
    </xf>
    <xf numFmtId="0" fontId="35" fillId="11" borderId="27" xfId="0" applyFont="1" applyFill="1" applyBorder="1" applyAlignment="1">
      <alignment horizontal="center" vertical="center"/>
    </xf>
    <xf numFmtId="0" fontId="35" fillId="11" borderId="28" xfId="0" applyFont="1" applyFill="1" applyBorder="1" applyAlignment="1">
      <alignment horizontal="center" vertical="center"/>
    </xf>
    <xf numFmtId="0" fontId="10" fillId="15" borderId="25" xfId="0" applyFont="1" applyFill="1" applyBorder="1" applyAlignment="1">
      <alignment horizontal="center" vertical="center"/>
    </xf>
    <xf numFmtId="0" fontId="30" fillId="0" borderId="26" xfId="0" applyFont="1" applyBorder="1" applyAlignment="1">
      <alignment horizontal="left" vertical="center"/>
    </xf>
    <xf numFmtId="0" fontId="30" fillId="0" borderId="27" xfId="0" applyFont="1" applyBorder="1" applyAlignment="1">
      <alignment horizontal="left" vertical="center"/>
    </xf>
    <xf numFmtId="0" fontId="30" fillId="0" borderId="28" xfId="0" applyFont="1" applyBorder="1" applyAlignment="1">
      <alignment horizontal="left" vertical="center"/>
    </xf>
    <xf numFmtId="0" fontId="35" fillId="0" borderId="25" xfId="0" applyFont="1" applyBorder="1" applyAlignment="1">
      <alignment horizontal="left" vertical="center"/>
    </xf>
    <xf numFmtId="164" fontId="30" fillId="11" borderId="25" xfId="2" applyFont="1" applyFill="1" applyBorder="1" applyAlignment="1">
      <alignment horizontal="center" vertical="center" wrapText="1"/>
    </xf>
    <xf numFmtId="164" fontId="30" fillId="11" borderId="25" xfId="2" applyFont="1" applyFill="1" applyBorder="1" applyAlignment="1">
      <alignment horizontal="center" vertical="center"/>
    </xf>
    <xf numFmtId="14" fontId="30" fillId="11" borderId="25" xfId="0" applyNumberFormat="1" applyFont="1" applyFill="1" applyBorder="1" applyAlignment="1">
      <alignment horizontal="center" vertical="center"/>
    </xf>
    <xf numFmtId="0" fontId="36" fillId="0" borderId="25" xfId="0" applyFont="1" applyBorder="1" applyAlignment="1">
      <alignment horizontal="left" vertical="center"/>
    </xf>
    <xf numFmtId="0" fontId="30" fillId="0" borderId="25" xfId="0" applyFont="1" applyBorder="1" applyAlignment="1">
      <alignment horizontal="left" vertical="center"/>
    </xf>
    <xf numFmtId="14" fontId="30" fillId="0" borderId="25" xfId="0" applyNumberFormat="1" applyFont="1" applyBorder="1" applyAlignment="1">
      <alignment horizontal="center" vertical="center"/>
    </xf>
    <xf numFmtId="0" fontId="30" fillId="0" borderId="25" xfId="0" applyFont="1" applyBorder="1" applyAlignment="1">
      <alignment horizontal="center" vertical="center"/>
    </xf>
    <xf numFmtId="0" fontId="41" fillId="0" borderId="0" xfId="0" applyFont="1" applyAlignment="1">
      <alignment horizontal="left" vertical="center"/>
    </xf>
    <xf numFmtId="0" fontId="35" fillId="13" borderId="25" xfId="0" applyFont="1" applyFill="1" applyBorder="1" applyAlignment="1">
      <alignment horizontal="center" vertical="center"/>
    </xf>
    <xf numFmtId="0" fontId="35" fillId="12" borderId="25" xfId="0" applyFont="1" applyFill="1" applyBorder="1" applyAlignment="1">
      <alignment horizontal="center" vertical="center"/>
    </xf>
    <xf numFmtId="168" fontId="30" fillId="0" borderId="25" xfId="0" applyNumberFormat="1" applyFont="1" applyBorder="1" applyAlignment="1">
      <alignment horizontal="center" vertical="center"/>
    </xf>
    <xf numFmtId="169" fontId="30" fillId="11" borderId="25" xfId="2" applyNumberFormat="1" applyFont="1" applyFill="1" applyBorder="1" applyAlignment="1">
      <alignment horizontal="center" vertical="center"/>
    </xf>
    <xf numFmtId="0" fontId="35" fillId="12" borderId="25" xfId="0" applyFont="1" applyFill="1" applyBorder="1" applyAlignment="1">
      <alignment horizontal="center" vertical="center" wrapText="1"/>
    </xf>
    <xf numFmtId="0" fontId="30" fillId="0" borderId="38" xfId="0" applyFont="1" applyBorder="1"/>
    <xf numFmtId="0" fontId="30" fillId="0" borderId="0" xfId="0" applyFont="1"/>
    <xf numFmtId="0" fontId="30" fillId="0" borderId="38" xfId="0" applyFont="1" applyBorder="1" applyAlignment="1">
      <alignment horizontal="center"/>
    </xf>
    <xf numFmtId="0" fontId="30" fillId="0" borderId="0" xfId="0" applyFont="1" applyAlignment="1">
      <alignment horizontal="center"/>
    </xf>
    <xf numFmtId="0" fontId="31" fillId="0" borderId="26" xfId="0" applyFont="1" applyBorder="1" applyAlignment="1">
      <alignment horizontal="center" wrapText="1"/>
    </xf>
    <xf numFmtId="0" fontId="31" fillId="0" borderId="27" xfId="0" applyFont="1" applyBorder="1" applyAlignment="1">
      <alignment horizontal="center" wrapText="1"/>
    </xf>
    <xf numFmtId="0" fontId="31" fillId="0" borderId="28" xfId="0" applyFont="1" applyBorder="1" applyAlignment="1">
      <alignment horizontal="center" wrapText="1"/>
    </xf>
    <xf numFmtId="0" fontId="33" fillId="0" borderId="25" xfId="0" applyFont="1" applyBorder="1" applyAlignment="1">
      <alignment horizontal="center" vertical="center" wrapText="1"/>
    </xf>
    <xf numFmtId="0" fontId="34" fillId="0" borderId="25" xfId="0" applyFont="1" applyBorder="1" applyAlignment="1">
      <alignment horizontal="center" vertical="center" wrapText="1"/>
    </xf>
    <xf numFmtId="0" fontId="33" fillId="10" borderId="25" xfId="0" applyFont="1" applyFill="1" applyBorder="1" applyAlignment="1">
      <alignment horizontal="center" vertical="top" wrapText="1"/>
    </xf>
    <xf numFmtId="0" fontId="30" fillId="0" borderId="25" xfId="2" applyNumberFormat="1" applyFont="1" applyBorder="1" applyAlignment="1">
      <alignment horizontal="center" vertical="center"/>
    </xf>
    <xf numFmtId="0" fontId="35" fillId="0" borderId="25" xfId="0" applyFont="1" applyBorder="1" applyAlignment="1">
      <alignment horizontal="left" vertical="center" wrapText="1"/>
    </xf>
    <xf numFmtId="0" fontId="40" fillId="11" borderId="25" xfId="0" applyFont="1" applyFill="1" applyBorder="1" applyAlignment="1">
      <alignment horizontal="center"/>
    </xf>
    <xf numFmtId="0" fontId="38" fillId="0" borderId="25" xfId="0" applyFont="1" applyBorder="1" applyAlignment="1">
      <alignment horizontal="left" vertical="center" wrapText="1"/>
    </xf>
    <xf numFmtId="0" fontId="39" fillId="0" borderId="25" xfId="0" applyFont="1" applyBorder="1" applyAlignment="1">
      <alignment horizontal="left" vertical="center" wrapText="1"/>
    </xf>
    <xf numFmtId="0" fontId="30" fillId="0" borderId="0" xfId="0" applyFont="1" applyAlignment="1">
      <alignment horizontal="center" vertical="center"/>
    </xf>
    <xf numFmtId="14" fontId="40" fillId="0" borderId="25" xfId="0" applyNumberFormat="1" applyFont="1" applyBorder="1" applyAlignment="1">
      <alignment horizontal="center"/>
    </xf>
    <xf numFmtId="164" fontId="30" fillId="0" borderId="25" xfId="2" applyFont="1" applyBorder="1" applyAlignment="1">
      <alignment horizontal="center" vertical="center"/>
    </xf>
    <xf numFmtId="0" fontId="30" fillId="0" borderId="25" xfId="0" applyFont="1" applyBorder="1" applyAlignment="1">
      <alignment horizontal="center" vertical="center" wrapText="1"/>
    </xf>
    <xf numFmtId="37" fontId="30" fillId="0" borderId="25" xfId="0" applyNumberFormat="1" applyFont="1" applyBorder="1" applyAlignment="1">
      <alignment horizontal="center" vertical="center"/>
    </xf>
    <xf numFmtId="0" fontId="30" fillId="11" borderId="25" xfId="0" applyFont="1" applyFill="1" applyBorder="1" applyAlignment="1">
      <alignment horizontal="center" vertical="center"/>
    </xf>
    <xf numFmtId="0" fontId="35" fillId="14" borderId="26" xfId="0" applyFont="1" applyFill="1" applyBorder="1" applyAlignment="1">
      <alignment horizontal="left" vertical="center"/>
    </xf>
    <xf numFmtId="0" fontId="35" fillId="14" borderId="27" xfId="0" applyFont="1" applyFill="1" applyBorder="1" applyAlignment="1">
      <alignment horizontal="left" vertical="center"/>
    </xf>
    <xf numFmtId="0" fontId="35" fillId="14" borderId="28" xfId="0" applyFont="1" applyFill="1" applyBorder="1" applyAlignment="1">
      <alignment horizontal="left" vertical="center"/>
    </xf>
    <xf numFmtId="169" fontId="30" fillId="0" borderId="25" xfId="2" applyNumberFormat="1" applyFont="1" applyBorder="1" applyAlignment="1">
      <alignment horizontal="center" vertical="center"/>
    </xf>
    <xf numFmtId="0" fontId="35" fillId="14" borderId="25" xfId="0" applyFont="1" applyFill="1" applyBorder="1" applyAlignment="1">
      <alignment horizontal="center" vertical="center"/>
    </xf>
    <xf numFmtId="0" fontId="35" fillId="14" borderId="26" xfId="0" applyFont="1" applyFill="1" applyBorder="1" applyAlignment="1">
      <alignment horizontal="center" vertical="center" wrapText="1"/>
    </xf>
    <xf numFmtId="0" fontId="35" fillId="14" borderId="27" xfId="0" applyFont="1" applyFill="1" applyBorder="1" applyAlignment="1">
      <alignment horizontal="center" vertical="center" wrapText="1"/>
    </xf>
    <xf numFmtId="0" fontId="35" fillId="14" borderId="28" xfId="0" applyFont="1" applyFill="1" applyBorder="1" applyAlignment="1">
      <alignment horizontal="center" vertical="center" wrapText="1"/>
    </xf>
    <xf numFmtId="0" fontId="35" fillId="14" borderId="25" xfId="0" applyFont="1" applyFill="1" applyBorder="1" applyAlignment="1">
      <alignment horizontal="center"/>
    </xf>
    <xf numFmtId="0" fontId="30" fillId="0" borderId="26" xfId="0" applyFont="1" applyBorder="1" applyAlignment="1">
      <alignment vertical="center" wrapText="1"/>
    </xf>
    <xf numFmtId="0" fontId="30" fillId="0" borderId="27" xfId="0" applyFont="1" applyBorder="1" applyAlignment="1">
      <alignment vertical="center" wrapText="1"/>
    </xf>
    <xf numFmtId="0" fontId="30" fillId="0" borderId="28" xfId="0" applyFont="1" applyBorder="1" applyAlignment="1">
      <alignment vertical="center" wrapText="1"/>
    </xf>
    <xf numFmtId="0" fontId="35" fillId="14" borderId="35" xfId="0" applyFont="1" applyFill="1" applyBorder="1" applyAlignment="1">
      <alignment horizontal="center" vertical="center"/>
    </xf>
    <xf numFmtId="0" fontId="35" fillId="14" borderId="36" xfId="0" applyFont="1" applyFill="1" applyBorder="1" applyAlignment="1">
      <alignment horizontal="center" vertical="center"/>
    </xf>
    <xf numFmtId="0" fontId="35" fillId="14" borderId="37" xfId="0" applyFont="1" applyFill="1" applyBorder="1" applyAlignment="1">
      <alignment horizontal="center" vertical="center"/>
    </xf>
    <xf numFmtId="0" fontId="40" fillId="0" borderId="27" xfId="0" applyFont="1" applyBorder="1" applyAlignment="1">
      <alignment horizontal="center" vertical="center"/>
    </xf>
    <xf numFmtId="0" fontId="30" fillId="0" borderId="25" xfId="0" applyFont="1" applyBorder="1" applyAlignment="1">
      <alignment horizontal="left"/>
    </xf>
    <xf numFmtId="0" fontId="30" fillId="14" borderId="26" xfId="0" applyFont="1" applyFill="1" applyBorder="1" applyAlignment="1">
      <alignment horizontal="left" vertical="center"/>
    </xf>
    <xf numFmtId="0" fontId="30" fillId="14" borderId="27" xfId="0" applyFont="1" applyFill="1" applyBorder="1" applyAlignment="1">
      <alignment horizontal="left" vertical="center"/>
    </xf>
    <xf numFmtId="0" fontId="30" fillId="14" borderId="28" xfId="0" applyFont="1" applyFill="1" applyBorder="1" applyAlignment="1">
      <alignment horizontal="left" vertical="center"/>
    </xf>
    <xf numFmtId="0" fontId="30" fillId="0" borderId="25" xfId="0" applyFont="1" applyBorder="1" applyAlignment="1">
      <alignment vertical="center"/>
    </xf>
    <xf numFmtId="0" fontId="40"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5" fillId="0" borderId="28" xfId="0" applyFont="1" applyBorder="1" applyAlignment="1">
      <alignment horizontal="left" vertical="center"/>
    </xf>
    <xf numFmtId="0" fontId="30" fillId="0" borderId="26" xfId="0" applyFont="1" applyBorder="1" applyAlignment="1">
      <alignment horizontal="left" vertical="center" wrapText="1"/>
    </xf>
    <xf numFmtId="0" fontId="30" fillId="0" borderId="27" xfId="0" applyFont="1" applyBorder="1" applyAlignment="1">
      <alignment horizontal="left" vertical="center" wrapText="1"/>
    </xf>
    <xf numFmtId="0" fontId="30" fillId="0" borderId="28" xfId="0" applyFont="1" applyBorder="1" applyAlignment="1">
      <alignment horizontal="left" vertical="center" wrapText="1"/>
    </xf>
    <xf numFmtId="0" fontId="35" fillId="0" borderId="26" xfId="0" applyFont="1" applyBorder="1" applyAlignment="1">
      <alignment horizontal="center" vertical="center"/>
    </xf>
    <xf numFmtId="0" fontId="35" fillId="0" borderId="27" xfId="0" applyFont="1" applyBorder="1" applyAlignment="1">
      <alignment horizontal="center" vertical="center"/>
    </xf>
    <xf numFmtId="0" fontId="35" fillId="0" borderId="28" xfId="0" applyFont="1" applyBorder="1" applyAlignment="1">
      <alignment horizontal="center" vertical="center"/>
    </xf>
    <xf numFmtId="0" fontId="35" fillId="14" borderId="25" xfId="0" applyFont="1" applyFill="1" applyBorder="1" applyAlignment="1">
      <alignment horizontal="left" vertical="center"/>
    </xf>
    <xf numFmtId="0" fontId="31" fillId="0" borderId="0" xfId="0" applyFont="1" applyAlignment="1">
      <alignment horizontal="center" vertical="center"/>
    </xf>
    <xf numFmtId="0" fontId="30" fillId="0" borderId="26" xfId="0" applyFont="1" applyBorder="1" applyAlignment="1">
      <alignment horizontal="left"/>
    </xf>
    <xf numFmtId="0" fontId="30" fillId="0" borderId="27" xfId="0" applyFont="1" applyBorder="1" applyAlignment="1">
      <alignment horizontal="left"/>
    </xf>
    <xf numFmtId="0" fontId="30" fillId="0" borderId="28" xfId="0" applyFont="1" applyBorder="1" applyAlignment="1">
      <alignment horizontal="left"/>
    </xf>
    <xf numFmtId="0" fontId="44" fillId="0" borderId="25" xfId="0" applyFont="1" applyBorder="1" applyAlignment="1">
      <alignment horizontal="left"/>
    </xf>
    <xf numFmtId="0" fontId="30" fillId="0" borderId="26" xfId="0" applyFont="1" applyBorder="1" applyAlignment="1">
      <alignment horizontal="center" vertical="center" wrapText="1"/>
    </xf>
    <xf numFmtId="0" fontId="30" fillId="0" borderId="28" xfId="0" applyFont="1" applyBorder="1" applyAlignment="1">
      <alignment horizontal="center" vertical="center" wrapText="1"/>
    </xf>
    <xf numFmtId="0" fontId="48" fillId="16" borderId="1" xfId="6" applyFont="1" applyFill="1" applyBorder="1" applyAlignment="1">
      <alignment horizontal="center" vertical="center" wrapText="1"/>
    </xf>
    <xf numFmtId="0" fontId="48" fillId="17" borderId="1" xfId="6" applyFont="1" applyFill="1" applyBorder="1" applyAlignment="1">
      <alignment horizontal="center" vertical="center" wrapText="1"/>
    </xf>
    <xf numFmtId="0" fontId="51" fillId="18" borderId="46" xfId="0" applyFont="1" applyFill="1" applyBorder="1"/>
  </cellXfs>
  <cellStyles count="7">
    <cellStyle name="Excel Built-in Explanatory Text" xfId="6" xr:uid="{24D4369C-628E-4F70-8411-6B7816167368}"/>
    <cellStyle name="Moeda" xfId="2" builtinId="4"/>
    <cellStyle name="Moeda 2 2" xfId="4" xr:uid="{1345520C-2275-4C79-A08D-438684B6DD45}"/>
    <cellStyle name="Moeda 3 2" xfId="5" xr:uid="{1E3A87A4-DA1D-490A-B8D0-D4FCAC59EB40}"/>
    <cellStyle name="Normal" xfId="0" builtinId="0"/>
    <cellStyle name="Porcentagem" xfId="3" builtinId="5"/>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438150</xdr:colOff>
      <xdr:row>1</xdr:row>
      <xdr:rowOff>942975</xdr:rowOff>
    </xdr:to>
    <xdr:pic>
      <xdr:nvPicPr>
        <xdr:cNvPr id="5" name="Imagem 2">
          <a:extLst>
            <a:ext uri="{FF2B5EF4-FFF2-40B4-BE49-F238E27FC236}">
              <a16:creationId xmlns:a16="http://schemas.microsoft.com/office/drawing/2014/main" id="{344FB160-6F5C-4E15-A31E-A7A929060F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0"/>
          <a:ext cx="1171575"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1381125</xdr:colOff>
      <xdr:row>28</xdr:row>
      <xdr:rowOff>171450</xdr:rowOff>
    </xdr:from>
    <xdr:to>
      <xdr:col>6</xdr:col>
      <xdr:colOff>628015</xdr:colOff>
      <xdr:row>31</xdr:row>
      <xdr:rowOff>219075</xdr:rowOff>
    </xdr:to>
    <xdr:pic>
      <xdr:nvPicPr>
        <xdr:cNvPr id="3" name="Imagem 2">
          <a:extLst>
            <a:ext uri="{FF2B5EF4-FFF2-40B4-BE49-F238E27FC236}">
              <a16:creationId xmlns:a16="http://schemas.microsoft.com/office/drawing/2014/main" id="{3D113ECA-F876-4E1E-9BCD-A72BFAE4E9B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229100" y="9144000"/>
          <a:ext cx="1723390" cy="112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1280160</xdr:colOff>
      <xdr:row>7</xdr:row>
      <xdr:rowOff>7620</xdr:rowOff>
    </xdr:from>
    <xdr:to>
      <xdr:col>8</xdr:col>
      <xdr:colOff>30480</xdr:colOff>
      <xdr:row>12</xdr:row>
      <xdr:rowOff>0</xdr:rowOff>
    </xdr:to>
    <xdr:pic>
      <xdr:nvPicPr>
        <xdr:cNvPr id="4" name="Imagem 3" descr="Cesama - Home | Facebook">
          <a:extLst>
            <a:ext uri="{FF2B5EF4-FFF2-40B4-BE49-F238E27FC236}">
              <a16:creationId xmlns:a16="http://schemas.microsoft.com/office/drawing/2014/main" id="{5E0B1036-9F19-A8BD-F5EC-D0127D36597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751320" y="2301240"/>
          <a:ext cx="1059180" cy="914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1295400</xdr:colOff>
      <xdr:row>0</xdr:row>
      <xdr:rowOff>106680</xdr:rowOff>
    </xdr:from>
    <xdr:to>
      <xdr:col>4</xdr:col>
      <xdr:colOff>3083169</xdr:colOff>
      <xdr:row>4</xdr:row>
      <xdr:rowOff>632460</xdr:rowOff>
    </xdr:to>
    <xdr:pic>
      <xdr:nvPicPr>
        <xdr:cNvPr id="2" name="Imagem 3">
          <a:extLst>
            <a:ext uri="{FF2B5EF4-FFF2-40B4-BE49-F238E27FC236}">
              <a16:creationId xmlns:a16="http://schemas.microsoft.com/office/drawing/2014/main" id="{833EAAE1-7DC5-4693-8934-056560FFBE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96740" y="106680"/>
          <a:ext cx="1787769" cy="129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1242060</xdr:colOff>
      <xdr:row>57</xdr:row>
      <xdr:rowOff>121920</xdr:rowOff>
    </xdr:from>
    <xdr:to>
      <xdr:col>4</xdr:col>
      <xdr:colOff>2832735</xdr:colOff>
      <xdr:row>63</xdr:row>
      <xdr:rowOff>17145</xdr:rowOff>
    </xdr:to>
    <xdr:pic>
      <xdr:nvPicPr>
        <xdr:cNvPr id="3" name="Imagem 2">
          <a:extLst>
            <a:ext uri="{FF2B5EF4-FFF2-40B4-BE49-F238E27FC236}">
              <a16:creationId xmlns:a16="http://schemas.microsoft.com/office/drawing/2014/main" id="{E26BA1DF-67FC-4737-80EF-CC2619F2790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343400" y="19804380"/>
          <a:ext cx="1590675" cy="992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190500</xdr:colOff>
      <xdr:row>0</xdr:row>
      <xdr:rowOff>28575</xdr:rowOff>
    </xdr:from>
    <xdr:to>
      <xdr:col>4</xdr:col>
      <xdr:colOff>638175</xdr:colOff>
      <xdr:row>5</xdr:row>
      <xdr:rowOff>409575</xdr:rowOff>
    </xdr:to>
    <xdr:pic>
      <xdr:nvPicPr>
        <xdr:cNvPr id="3" name="Imagem 2">
          <a:extLst>
            <a:ext uri="{FF2B5EF4-FFF2-40B4-BE49-F238E27FC236}">
              <a16:creationId xmlns:a16="http://schemas.microsoft.com/office/drawing/2014/main" id="{08424624-1CD6-4D8D-973D-1A2A5F7B8B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00350" y="28575"/>
          <a:ext cx="1447800" cy="124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885825</xdr:colOff>
      <xdr:row>161</xdr:row>
      <xdr:rowOff>47625</xdr:rowOff>
    </xdr:from>
    <xdr:to>
      <xdr:col>4</xdr:col>
      <xdr:colOff>419100</xdr:colOff>
      <xdr:row>167</xdr:row>
      <xdr:rowOff>19050</xdr:rowOff>
    </xdr:to>
    <xdr:pic>
      <xdr:nvPicPr>
        <xdr:cNvPr id="5" name="Imagem 4">
          <a:extLst>
            <a:ext uri="{FF2B5EF4-FFF2-40B4-BE49-F238E27FC236}">
              <a16:creationId xmlns:a16="http://schemas.microsoft.com/office/drawing/2014/main" id="{36A96ADE-2E7A-492F-8B0D-EAA5F6435BB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95550" y="31422975"/>
          <a:ext cx="1533525"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190500</xdr:colOff>
      <xdr:row>0</xdr:row>
      <xdr:rowOff>28575</xdr:rowOff>
    </xdr:from>
    <xdr:to>
      <xdr:col>4</xdr:col>
      <xdr:colOff>638175</xdr:colOff>
      <xdr:row>5</xdr:row>
      <xdr:rowOff>409575</xdr:rowOff>
    </xdr:to>
    <xdr:pic>
      <xdr:nvPicPr>
        <xdr:cNvPr id="3" name="Imagem 2">
          <a:extLst>
            <a:ext uri="{FF2B5EF4-FFF2-40B4-BE49-F238E27FC236}">
              <a16:creationId xmlns:a16="http://schemas.microsoft.com/office/drawing/2014/main" id="{D5AD02B8-E9B9-4774-B09C-325A593F93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00350" y="28575"/>
          <a:ext cx="1447800" cy="124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857250</xdr:colOff>
      <xdr:row>161</xdr:row>
      <xdr:rowOff>47625</xdr:rowOff>
    </xdr:from>
    <xdr:to>
      <xdr:col>4</xdr:col>
      <xdr:colOff>390525</xdr:colOff>
      <xdr:row>167</xdr:row>
      <xdr:rowOff>19050</xdr:rowOff>
    </xdr:to>
    <xdr:pic>
      <xdr:nvPicPr>
        <xdr:cNvPr id="4" name="Imagem 3">
          <a:extLst>
            <a:ext uri="{FF2B5EF4-FFF2-40B4-BE49-F238E27FC236}">
              <a16:creationId xmlns:a16="http://schemas.microsoft.com/office/drawing/2014/main" id="{E610F5CD-67C1-4F3A-86FA-765D18CE052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66975" y="31432500"/>
          <a:ext cx="1533525"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M&#201;RICA%20BRASIL%20SUL/PREG&#213;ES/Preg&#245;es%202022/05.%20MAIO%20-%202022/EDUARDO/27.05.2022%20-%20CODEVASF/4&#186;%20DILIG&#202;NCIA/Planilha%20LANCE%20FINAL%20(Ajustada%20em%2001.06.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duar\Documents\Bem%20Brasil%20Am&#233;rica%20Brasil%20Licita&#231;&#245;es\EDITAIS\CESAMA%2018.05.2022\Planilha%20CESAMA%20PE%201292021%2018.05.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TA BEM BRASIL"/>
      <sheetName val="MEMÓRIA DE CÁLCULO"/>
      <sheetName val="Vigilância 44 H diurno"/>
      <sheetName val="Vigilância 12 x 36 dia"/>
      <sheetName val="Vigilância 12 x 36 noite"/>
      <sheetName val="Uniformes e Equipamento"/>
    </sheetNames>
    <sheetDataSet>
      <sheetData sheetId="0"/>
      <sheetData sheetId="1"/>
      <sheetData sheetId="2"/>
      <sheetData sheetId="3">
        <row r="101">
          <cell r="B101" t="str">
            <v>Substituto na Cobertura de Ausência por Acidente do trabalho</v>
          </cell>
          <cell r="C101"/>
          <cell r="D101"/>
          <cell r="E101"/>
        </row>
        <row r="102">
          <cell r="B102" t="str">
            <v>Substituto na Afastamento Maternidade</v>
          </cell>
          <cell r="C102"/>
          <cell r="D102"/>
          <cell r="E102"/>
        </row>
        <row r="103">
          <cell r="B103" t="str">
            <v>Ausência por Doença</v>
          </cell>
          <cell r="C103"/>
          <cell r="D103"/>
          <cell r="E103"/>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ÇOS MÁXIMOS"/>
      <sheetName val="PROPOSTA"/>
      <sheetName val="Supervisor de Auxiliar Adm"/>
      <sheetName val="Auxiliar Administrativo"/>
      <sheetName val="Uniformes e EPI"/>
    </sheetNames>
    <sheetDataSet>
      <sheetData sheetId="0"/>
      <sheetData sheetId="1">
        <row r="17">
          <cell r="K17">
            <v>3.5799999999999998E-2</v>
          </cell>
          <cell r="M17">
            <v>0</v>
          </cell>
        </row>
      </sheetData>
      <sheetData sheetId="2"/>
      <sheetData sheetId="3"/>
      <sheetData sheetId="4"/>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DE6BA-4F39-4F18-A748-961DFFD1E950}">
  <sheetPr>
    <tabColor rgb="FF00B050"/>
    <pageSetUpPr fitToPage="1"/>
  </sheetPr>
  <dimension ref="A1:M33"/>
  <sheetViews>
    <sheetView tabSelected="1" zoomScaleNormal="100" workbookViewId="0">
      <selection activeCell="K8" sqref="K8"/>
    </sheetView>
  </sheetViews>
  <sheetFormatPr defaultColWidth="13.88671875" defaultRowHeight="14.4"/>
  <cols>
    <col min="1" max="1" width="13.5546875" customWidth="1"/>
    <col min="2" max="2" width="11" style="32" customWidth="1"/>
    <col min="3" max="3" width="11.44140625" customWidth="1"/>
    <col min="4" max="4" width="6.6640625" customWidth="1"/>
    <col min="5" max="5" width="26" customWidth="1"/>
    <col min="6" max="6" width="11.109375" customWidth="1"/>
    <col min="7" max="7" width="18.77734375" customWidth="1"/>
    <col min="8" max="8" width="14.88671875" bestFit="1" customWidth="1"/>
    <col min="9" max="9" width="17.109375" customWidth="1"/>
    <col min="10" max="10" width="15.109375" bestFit="1" customWidth="1"/>
    <col min="11" max="11" width="16.33203125" bestFit="1" customWidth="1"/>
    <col min="12" max="12" width="15.109375" bestFit="1" customWidth="1"/>
    <col min="13" max="13" width="16.33203125" bestFit="1" customWidth="1"/>
    <col min="14" max="14" width="9.33203125" bestFit="1" customWidth="1"/>
    <col min="15" max="252" width="8.88671875" customWidth="1"/>
  </cols>
  <sheetData>
    <row r="1" spans="1:13" ht="13.5" customHeight="1" thickBot="1">
      <c r="A1" s="1"/>
      <c r="B1" s="195" t="s">
        <v>0</v>
      </c>
      <c r="C1" s="196"/>
      <c r="D1" s="196"/>
      <c r="E1" s="196"/>
      <c r="F1" s="196"/>
      <c r="G1" s="196"/>
      <c r="H1" s="196"/>
      <c r="I1" s="196"/>
      <c r="J1" s="1"/>
    </row>
    <row r="2" spans="1:13" ht="75" customHeight="1" thickBot="1">
      <c r="A2" s="1"/>
      <c r="B2" s="197"/>
      <c r="C2" s="197"/>
      <c r="D2" s="197"/>
      <c r="E2" s="197"/>
      <c r="F2" s="197"/>
      <c r="G2" s="197"/>
      <c r="H2" s="197"/>
      <c r="I2" s="197"/>
      <c r="J2" s="1"/>
    </row>
    <row r="3" spans="1:13" ht="12" customHeight="1">
      <c r="A3" s="1"/>
      <c r="B3" s="198" t="s">
        <v>1</v>
      </c>
      <c r="C3" s="199"/>
      <c r="D3" s="199"/>
      <c r="E3" s="199"/>
      <c r="F3" s="199"/>
      <c r="G3" s="199"/>
      <c r="H3" s="199"/>
      <c r="I3" s="200"/>
      <c r="J3" s="1"/>
    </row>
    <row r="4" spans="1:13" ht="21" customHeight="1" thickBot="1">
      <c r="A4" s="1"/>
      <c r="B4" s="201"/>
      <c r="C4" s="202"/>
      <c r="D4" s="202"/>
      <c r="E4" s="202"/>
      <c r="F4" s="202"/>
      <c r="G4" s="202"/>
      <c r="H4" s="202"/>
      <c r="I4" s="203"/>
      <c r="J4" s="1"/>
    </row>
    <row r="5" spans="1:13" ht="27" customHeight="1" thickBot="1">
      <c r="A5" s="1"/>
      <c r="B5" s="204" t="s">
        <v>2</v>
      </c>
      <c r="C5" s="205"/>
      <c r="D5" s="205"/>
      <c r="E5" s="205"/>
      <c r="F5" s="205"/>
      <c r="G5" s="205"/>
      <c r="H5" s="205"/>
      <c r="I5" s="206"/>
      <c r="J5" s="1"/>
    </row>
    <row r="6" spans="1:13" ht="16.2" thickBot="1">
      <c r="A6" s="1"/>
      <c r="B6" s="207"/>
      <c r="C6" s="208"/>
      <c r="D6" s="208"/>
      <c r="E6" s="208"/>
      <c r="F6" s="209"/>
      <c r="G6" s="210" t="s">
        <v>3</v>
      </c>
      <c r="H6" s="211"/>
      <c r="I6" s="169">
        <v>44699</v>
      </c>
      <c r="J6" s="1"/>
    </row>
    <row r="7" spans="1:13" ht="16.2" thickBot="1">
      <c r="A7" s="1"/>
      <c r="B7" s="171" t="s">
        <v>4</v>
      </c>
      <c r="C7" s="172"/>
      <c r="D7" s="172"/>
      <c r="E7" s="172"/>
      <c r="F7" s="172"/>
      <c r="G7" s="172"/>
      <c r="H7" s="170" t="s">
        <v>273</v>
      </c>
      <c r="I7" s="170"/>
      <c r="J7" s="1"/>
    </row>
    <row r="8" spans="1:13">
      <c r="A8" s="1"/>
      <c r="B8" s="2" t="s">
        <v>268</v>
      </c>
      <c r="C8" s="3"/>
      <c r="D8" s="3"/>
      <c r="E8" s="3"/>
      <c r="F8" s="3"/>
      <c r="G8" s="3"/>
      <c r="H8" s="166"/>
      <c r="I8" s="190" t="s">
        <v>269</v>
      </c>
      <c r="K8" s="4"/>
      <c r="L8" s="4"/>
      <c r="M8" s="4"/>
    </row>
    <row r="9" spans="1:13">
      <c r="A9" s="1"/>
      <c r="B9" s="2" t="s">
        <v>5</v>
      </c>
      <c r="C9" s="3"/>
      <c r="D9" s="3"/>
      <c r="E9" s="3"/>
      <c r="F9" s="3"/>
      <c r="G9" s="3"/>
      <c r="H9" s="163"/>
      <c r="I9" s="191"/>
      <c r="J9" s="1"/>
      <c r="K9" s="5"/>
      <c r="L9" s="5"/>
      <c r="M9" s="5"/>
    </row>
    <row r="10" spans="1:13">
      <c r="A10" s="1"/>
      <c r="B10" s="2" t="s">
        <v>6</v>
      </c>
      <c r="C10" s="3"/>
      <c r="D10" s="3"/>
      <c r="E10" s="3"/>
      <c r="F10" s="3"/>
      <c r="G10" s="3"/>
      <c r="H10" s="164"/>
      <c r="I10" s="167" t="s">
        <v>270</v>
      </c>
      <c r="J10" s="1"/>
    </row>
    <row r="11" spans="1:13">
      <c r="A11" s="1"/>
      <c r="B11" s="2" t="s">
        <v>7</v>
      </c>
      <c r="C11" s="3"/>
      <c r="D11" s="3"/>
      <c r="E11" s="3"/>
      <c r="F11" s="3"/>
      <c r="G11" s="3"/>
      <c r="H11" s="164"/>
      <c r="I11" s="167" t="s">
        <v>271</v>
      </c>
      <c r="J11" s="1"/>
    </row>
    <row r="12" spans="1:13" ht="15" thickBot="1">
      <c r="A12" s="1"/>
      <c r="B12" s="2" t="s">
        <v>8</v>
      </c>
      <c r="C12" s="3"/>
      <c r="D12" s="3"/>
      <c r="E12" s="3"/>
      <c r="F12" s="3"/>
      <c r="G12" s="3"/>
      <c r="H12" s="165"/>
      <c r="I12" s="168" t="s">
        <v>272</v>
      </c>
      <c r="J12" s="1"/>
    </row>
    <row r="13" spans="1:13" ht="16.2" thickBot="1">
      <c r="A13" s="1"/>
      <c r="B13" s="182" t="s">
        <v>9</v>
      </c>
      <c r="C13" s="182"/>
      <c r="D13" s="182"/>
      <c r="E13" s="182"/>
      <c r="F13" s="182"/>
      <c r="G13" s="182"/>
      <c r="H13" s="183"/>
      <c r="I13" s="183"/>
      <c r="J13" s="1"/>
      <c r="K13" s="6"/>
      <c r="L13" s="7"/>
      <c r="M13" s="7"/>
    </row>
    <row r="14" spans="1:13" ht="55.5" customHeight="1">
      <c r="A14" s="1"/>
      <c r="B14" s="184" t="s">
        <v>10</v>
      </c>
      <c r="C14" s="185"/>
      <c r="D14" s="185"/>
      <c r="E14" s="185"/>
      <c r="F14" s="185"/>
      <c r="G14" s="185"/>
      <c r="H14" s="185"/>
      <c r="I14" s="185"/>
      <c r="J14" s="1"/>
      <c r="K14" s="6"/>
      <c r="L14" s="8"/>
      <c r="M14" s="6"/>
    </row>
    <row r="15" spans="1:13" ht="15.6">
      <c r="A15" s="1"/>
      <c r="B15" s="186" t="s">
        <v>11</v>
      </c>
      <c r="C15" s="186"/>
      <c r="D15" s="186"/>
      <c r="E15" s="186"/>
      <c r="F15" s="186"/>
      <c r="G15" s="186"/>
      <c r="H15" s="186"/>
      <c r="I15" s="186"/>
      <c r="J15" s="1"/>
      <c r="M15" s="9"/>
    </row>
    <row r="16" spans="1:13" s="13" customFormat="1" ht="20.399999999999999">
      <c r="A16" s="10"/>
      <c r="B16" s="11" t="s">
        <v>12</v>
      </c>
      <c r="C16" s="187" t="s">
        <v>13</v>
      </c>
      <c r="D16" s="188"/>
      <c r="E16" s="189"/>
      <c r="F16" s="12" t="s">
        <v>14</v>
      </c>
      <c r="G16" s="12" t="s">
        <v>15</v>
      </c>
      <c r="H16" s="12" t="s">
        <v>16</v>
      </c>
      <c r="I16" s="12" t="s">
        <v>17</v>
      </c>
      <c r="J16" s="10"/>
    </row>
    <row r="17" spans="1:10" s="13" customFormat="1" ht="15" customHeight="1">
      <c r="A17" s="10"/>
      <c r="B17" s="14">
        <v>1</v>
      </c>
      <c r="C17" s="179" t="s">
        <v>18</v>
      </c>
      <c r="D17" s="180"/>
      <c r="E17" s="181"/>
      <c r="F17" s="15">
        <v>1</v>
      </c>
      <c r="G17" s="16">
        <f>'Supervisor Auxiliar Adm'!G149</f>
        <v>5541.8803226194386</v>
      </c>
      <c r="H17" s="17">
        <f t="shared" ref="H17" si="0">G17</f>
        <v>5541.8803226194386</v>
      </c>
      <c r="I17" s="16">
        <f>H17*12</f>
        <v>66502.56387143326</v>
      </c>
      <c r="J17" s="119"/>
    </row>
    <row r="18" spans="1:10" s="13" customFormat="1" ht="15" customHeight="1">
      <c r="A18" s="10"/>
      <c r="B18" s="14">
        <v>2</v>
      </c>
      <c r="C18" s="179" t="s">
        <v>19</v>
      </c>
      <c r="D18" s="180"/>
      <c r="E18" s="181"/>
      <c r="F18" s="15">
        <v>12</v>
      </c>
      <c r="G18" s="16">
        <f>'Auxiliar Administrativo'!G149</f>
        <v>3871.5100058506828</v>
      </c>
      <c r="H18" s="17">
        <f>G18*F18</f>
        <v>46458.120070208191</v>
      </c>
      <c r="I18" s="16">
        <f>H18*12</f>
        <v>557497.44084249833</v>
      </c>
      <c r="J18" s="119"/>
    </row>
    <row r="19" spans="1:10" ht="15" customHeight="1">
      <c r="A19" s="18"/>
      <c r="B19" s="192" t="s">
        <v>20</v>
      </c>
      <c r="C19" s="193"/>
      <c r="D19" s="193"/>
      <c r="E19" s="194"/>
      <c r="F19" s="19">
        <f>SUM(F17:F18)</f>
        <v>13</v>
      </c>
      <c r="G19" s="20"/>
      <c r="H19" s="21">
        <f>SUM(H17:H18)</f>
        <v>52000.000392827627</v>
      </c>
      <c r="I19" s="22">
        <f>SUM(I17:I18)</f>
        <v>624000.00471393159</v>
      </c>
      <c r="J19" s="120"/>
    </row>
    <row r="20" spans="1:10" ht="15" customHeight="1">
      <c r="A20" s="23"/>
      <c r="B20" s="173" t="s">
        <v>21</v>
      </c>
      <c r="C20" s="174"/>
      <c r="D20" s="174"/>
      <c r="E20" s="174"/>
      <c r="F20" s="174"/>
      <c r="G20" s="174"/>
      <c r="H20" s="175"/>
      <c r="I20" s="24">
        <f>I19</f>
        <v>624000.00471393159</v>
      </c>
    </row>
    <row r="21" spans="1:10" ht="15" customHeight="1">
      <c r="A21" s="23"/>
      <c r="B21" s="176" t="s">
        <v>22</v>
      </c>
      <c r="C21" s="177"/>
      <c r="D21" s="177"/>
      <c r="E21" s="177"/>
      <c r="F21" s="177"/>
      <c r="G21" s="177"/>
      <c r="H21" s="178"/>
      <c r="I21" s="25">
        <f>I20/12</f>
        <v>52000.000392827635</v>
      </c>
    </row>
    <row r="22" spans="1:10">
      <c r="A22" s="23"/>
      <c r="B22" s="212" t="s">
        <v>23</v>
      </c>
      <c r="C22" s="212"/>
      <c r="D22" s="212"/>
      <c r="E22" s="212"/>
      <c r="F22" s="212"/>
      <c r="G22" s="212"/>
      <c r="H22" s="212"/>
      <c r="I22" s="212"/>
    </row>
    <row r="23" spans="1:10" ht="30" customHeight="1">
      <c r="A23" s="23"/>
      <c r="B23" s="26" t="s">
        <v>24</v>
      </c>
      <c r="C23" s="213">
        <f>I21</f>
        <v>52000.000392827635</v>
      </c>
      <c r="D23" s="214"/>
      <c r="E23" s="215" t="s">
        <v>188</v>
      </c>
      <c r="F23" s="216"/>
      <c r="G23" s="216"/>
      <c r="H23" s="216"/>
      <c r="I23" s="217"/>
    </row>
    <row r="24" spans="1:10" ht="30" customHeight="1">
      <c r="A24" s="23"/>
      <c r="B24" s="27" t="s">
        <v>25</v>
      </c>
      <c r="C24" s="223">
        <f>I20</f>
        <v>624000.00471393159</v>
      </c>
      <c r="D24" s="224"/>
      <c r="E24" s="215" t="s">
        <v>189</v>
      </c>
      <c r="F24" s="216"/>
      <c r="G24" s="216"/>
      <c r="H24" s="216"/>
      <c r="I24" s="217"/>
    </row>
    <row r="25" spans="1:10">
      <c r="A25" s="23"/>
      <c r="B25" s="225" t="s">
        <v>26</v>
      </c>
      <c r="C25" s="226"/>
      <c r="D25" s="226"/>
      <c r="E25" s="226"/>
      <c r="F25" s="226"/>
      <c r="G25" s="226"/>
      <c r="H25" s="226"/>
      <c r="I25" s="227"/>
    </row>
    <row r="26" spans="1:10" ht="57.75" customHeight="1">
      <c r="A26" s="23"/>
      <c r="B26" s="228" t="s">
        <v>27</v>
      </c>
      <c r="C26" s="229"/>
      <c r="D26" s="229"/>
      <c r="E26" s="229"/>
      <c r="F26" s="229"/>
      <c r="G26" s="229"/>
      <c r="H26" s="229"/>
      <c r="I26" s="229"/>
    </row>
    <row r="27" spans="1:10" ht="100.5" customHeight="1">
      <c r="A27" s="23"/>
      <c r="B27" s="230" t="s">
        <v>28</v>
      </c>
      <c r="C27" s="231"/>
      <c r="D27" s="231"/>
      <c r="E27" s="231"/>
      <c r="F27" s="231"/>
      <c r="G27" s="231"/>
      <c r="H27" s="231"/>
      <c r="I27" s="231"/>
    </row>
    <row r="28" spans="1:10" ht="15.6">
      <c r="A28" s="1"/>
      <c r="B28" s="232" t="s">
        <v>29</v>
      </c>
      <c r="C28" s="232"/>
      <c r="D28" s="232"/>
      <c r="E28" s="232"/>
      <c r="F28" s="232"/>
      <c r="G28" s="232"/>
      <c r="H28" s="232"/>
      <c r="I28" s="232"/>
    </row>
    <row r="29" spans="1:10">
      <c r="A29" s="1"/>
      <c r="B29" s="28" t="s">
        <v>30</v>
      </c>
      <c r="C29" s="29"/>
      <c r="D29" s="29"/>
      <c r="E29" s="29"/>
      <c r="F29" s="29"/>
      <c r="G29" s="29"/>
      <c r="H29" s="29"/>
      <c r="I29" s="30"/>
    </row>
    <row r="30" spans="1:10">
      <c r="A30" s="1"/>
      <c r="B30" s="28" t="s">
        <v>31</v>
      </c>
      <c r="C30" s="29"/>
      <c r="D30" s="29"/>
      <c r="E30" s="29"/>
      <c r="F30" s="29"/>
      <c r="G30" s="29"/>
      <c r="H30" s="29"/>
      <c r="I30" s="30"/>
    </row>
    <row r="31" spans="1:10" ht="54.75" customHeight="1">
      <c r="A31" s="1"/>
      <c r="B31" s="28"/>
      <c r="C31" s="29"/>
      <c r="D31" s="29"/>
      <c r="E31" s="29"/>
      <c r="F31" s="218"/>
      <c r="G31" s="218"/>
      <c r="H31" s="31"/>
      <c r="I31" s="30"/>
    </row>
    <row r="32" spans="1:10" ht="22.5" customHeight="1">
      <c r="A32" s="1"/>
      <c r="B32" s="219"/>
      <c r="C32" s="220"/>
      <c r="D32" s="220"/>
      <c r="E32" s="220"/>
      <c r="F32" s="220"/>
      <c r="G32" s="220"/>
      <c r="H32" s="220"/>
      <c r="I32" s="221"/>
    </row>
    <row r="33" spans="1:9" ht="15" thickBot="1">
      <c r="A33" s="1"/>
      <c r="B33" s="222" t="s">
        <v>32</v>
      </c>
      <c r="C33" s="222"/>
      <c r="D33" s="222"/>
      <c r="E33" s="222"/>
      <c r="F33" s="222"/>
      <c r="G33" s="222"/>
      <c r="H33" s="222"/>
      <c r="I33" s="222"/>
    </row>
  </sheetData>
  <sheetProtection algorithmName="SHA-512" hashValue="xtTDA49iju+68EOVN+PIlAQuy6sKAAqqyVGy/BoRWaCxuXdNHJQYUqIfzq8vigeHBKKHWnJ6UWGqAQfITuKlrQ==" saltValue="IdAu8csQL255NCXm8C+w/g==" spinCount="100000" sheet="1" objects="1" scenarios="1"/>
  <mergeCells count="29">
    <mergeCell ref="B33:I33"/>
    <mergeCell ref="C24:D24"/>
    <mergeCell ref="E24:I24"/>
    <mergeCell ref="B25:I25"/>
    <mergeCell ref="B26:I26"/>
    <mergeCell ref="B27:I27"/>
    <mergeCell ref="B28:I28"/>
    <mergeCell ref="B22:I22"/>
    <mergeCell ref="C23:D23"/>
    <mergeCell ref="E23:I23"/>
    <mergeCell ref="F31:G31"/>
    <mergeCell ref="B32:I32"/>
    <mergeCell ref="B1:I2"/>
    <mergeCell ref="B3:I4"/>
    <mergeCell ref="B5:I5"/>
    <mergeCell ref="B6:F6"/>
    <mergeCell ref="G6:H6"/>
    <mergeCell ref="H7:I7"/>
    <mergeCell ref="B7:G7"/>
    <mergeCell ref="B20:H20"/>
    <mergeCell ref="B21:H21"/>
    <mergeCell ref="C18:E18"/>
    <mergeCell ref="B13:I13"/>
    <mergeCell ref="B14:I14"/>
    <mergeCell ref="B15:I15"/>
    <mergeCell ref="C16:E16"/>
    <mergeCell ref="C17:E17"/>
    <mergeCell ref="I8:I9"/>
    <mergeCell ref="B19:E19"/>
  </mergeCells>
  <pageMargins left="0.25" right="0.25" top="0.75" bottom="0.75" header="0.3" footer="0.3"/>
  <pageSetup paperSize="9" scale="6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CE983-5BFA-4F94-B8C0-E7A4C21D82F9}">
  <sheetPr>
    <tabColor rgb="FFFF0000"/>
  </sheetPr>
  <dimension ref="A1:J66"/>
  <sheetViews>
    <sheetView zoomScaleNormal="100" workbookViewId="0">
      <selection activeCell="I9" sqref="I9"/>
    </sheetView>
  </sheetViews>
  <sheetFormatPr defaultRowHeight="14.4"/>
  <cols>
    <col min="1" max="1" width="4.33203125" style="32" customWidth="1"/>
    <col min="2" max="2" width="15" customWidth="1"/>
    <col min="3" max="3" width="17.33203125" customWidth="1"/>
    <col min="4" max="4" width="8.5546875" customWidth="1"/>
    <col min="5" max="5" width="51.6640625" customWidth="1"/>
    <col min="6" max="6" width="12.5546875" customWidth="1"/>
    <col min="7" max="7" width="40.88671875" customWidth="1"/>
    <col min="8" max="8" width="9.5546875" bestFit="1" customWidth="1"/>
    <col min="9" max="9" width="13.33203125" bestFit="1" customWidth="1"/>
    <col min="10" max="10" width="13.88671875" customWidth="1"/>
    <col min="257" max="257" width="4.33203125" customWidth="1"/>
    <col min="258" max="258" width="15" customWidth="1"/>
    <col min="259" max="259" width="17.33203125" customWidth="1"/>
    <col min="260" max="260" width="8.5546875" customWidth="1"/>
    <col min="261" max="261" width="51.6640625" customWidth="1"/>
    <col min="262" max="262" width="12.5546875" customWidth="1"/>
    <col min="263" max="263" width="21.33203125" customWidth="1"/>
    <col min="264" max="264" width="9.5546875" bestFit="1" customWidth="1"/>
    <col min="265" max="265" width="13.33203125" bestFit="1" customWidth="1"/>
    <col min="266" max="266" width="13.88671875" customWidth="1"/>
    <col min="513" max="513" width="4.33203125" customWidth="1"/>
    <col min="514" max="514" width="15" customWidth="1"/>
    <col min="515" max="515" width="17.33203125" customWidth="1"/>
    <col min="516" max="516" width="8.5546875" customWidth="1"/>
    <col min="517" max="517" width="51.6640625" customWidth="1"/>
    <col min="518" max="518" width="12.5546875" customWidth="1"/>
    <col min="519" max="519" width="21.33203125" customWidth="1"/>
    <col min="520" max="520" width="9.5546875" bestFit="1" customWidth="1"/>
    <col min="521" max="521" width="13.33203125" bestFit="1" customWidth="1"/>
    <col min="522" max="522" width="13.88671875" customWidth="1"/>
    <col min="769" max="769" width="4.33203125" customWidth="1"/>
    <col min="770" max="770" width="15" customWidth="1"/>
    <col min="771" max="771" width="17.33203125" customWidth="1"/>
    <col min="772" max="772" width="8.5546875" customWidth="1"/>
    <col min="773" max="773" width="51.6640625" customWidth="1"/>
    <col min="774" max="774" width="12.5546875" customWidth="1"/>
    <col min="775" max="775" width="21.33203125" customWidth="1"/>
    <col min="776" max="776" width="9.5546875" bestFit="1" customWidth="1"/>
    <col min="777" max="777" width="13.33203125" bestFit="1" customWidth="1"/>
    <col min="778" max="778" width="13.88671875" customWidth="1"/>
    <col min="1025" max="1025" width="4.33203125" customWidth="1"/>
    <col min="1026" max="1026" width="15" customWidth="1"/>
    <col min="1027" max="1027" width="17.33203125" customWidth="1"/>
    <col min="1028" max="1028" width="8.5546875" customWidth="1"/>
    <col min="1029" max="1029" width="51.6640625" customWidth="1"/>
    <col min="1030" max="1030" width="12.5546875" customWidth="1"/>
    <col min="1031" max="1031" width="21.33203125" customWidth="1"/>
    <col min="1032" max="1032" width="9.5546875" bestFit="1" customWidth="1"/>
    <col min="1033" max="1033" width="13.33203125" bestFit="1" customWidth="1"/>
    <col min="1034" max="1034" width="13.88671875" customWidth="1"/>
    <col min="1281" max="1281" width="4.33203125" customWidth="1"/>
    <col min="1282" max="1282" width="15" customWidth="1"/>
    <col min="1283" max="1283" width="17.33203125" customWidth="1"/>
    <col min="1284" max="1284" width="8.5546875" customWidth="1"/>
    <col min="1285" max="1285" width="51.6640625" customWidth="1"/>
    <col min="1286" max="1286" width="12.5546875" customWidth="1"/>
    <col min="1287" max="1287" width="21.33203125" customWidth="1"/>
    <col min="1288" max="1288" width="9.5546875" bestFit="1" customWidth="1"/>
    <col min="1289" max="1289" width="13.33203125" bestFit="1" customWidth="1"/>
    <col min="1290" max="1290" width="13.88671875" customWidth="1"/>
    <col min="1537" max="1537" width="4.33203125" customWidth="1"/>
    <col min="1538" max="1538" width="15" customWidth="1"/>
    <col min="1539" max="1539" width="17.33203125" customWidth="1"/>
    <col min="1540" max="1540" width="8.5546875" customWidth="1"/>
    <col min="1541" max="1541" width="51.6640625" customWidth="1"/>
    <col min="1542" max="1542" width="12.5546875" customWidth="1"/>
    <col min="1543" max="1543" width="21.33203125" customWidth="1"/>
    <col min="1544" max="1544" width="9.5546875" bestFit="1" customWidth="1"/>
    <col min="1545" max="1545" width="13.33203125" bestFit="1" customWidth="1"/>
    <col min="1546" max="1546" width="13.88671875" customWidth="1"/>
    <col min="1793" max="1793" width="4.33203125" customWidth="1"/>
    <col min="1794" max="1794" width="15" customWidth="1"/>
    <col min="1795" max="1795" width="17.33203125" customWidth="1"/>
    <col min="1796" max="1796" width="8.5546875" customWidth="1"/>
    <col min="1797" max="1797" width="51.6640625" customWidth="1"/>
    <col min="1798" max="1798" width="12.5546875" customWidth="1"/>
    <col min="1799" max="1799" width="21.33203125" customWidth="1"/>
    <col min="1800" max="1800" width="9.5546875" bestFit="1" customWidth="1"/>
    <col min="1801" max="1801" width="13.33203125" bestFit="1" customWidth="1"/>
    <col min="1802" max="1802" width="13.88671875" customWidth="1"/>
    <col min="2049" max="2049" width="4.33203125" customWidth="1"/>
    <col min="2050" max="2050" width="15" customWidth="1"/>
    <col min="2051" max="2051" width="17.33203125" customWidth="1"/>
    <col min="2052" max="2052" width="8.5546875" customWidth="1"/>
    <col min="2053" max="2053" width="51.6640625" customWidth="1"/>
    <col min="2054" max="2054" width="12.5546875" customWidth="1"/>
    <col min="2055" max="2055" width="21.33203125" customWidth="1"/>
    <col min="2056" max="2056" width="9.5546875" bestFit="1" customWidth="1"/>
    <col min="2057" max="2057" width="13.33203125" bestFit="1" customWidth="1"/>
    <col min="2058" max="2058" width="13.88671875" customWidth="1"/>
    <col min="2305" max="2305" width="4.33203125" customWidth="1"/>
    <col min="2306" max="2306" width="15" customWidth="1"/>
    <col min="2307" max="2307" width="17.33203125" customWidth="1"/>
    <col min="2308" max="2308" width="8.5546875" customWidth="1"/>
    <col min="2309" max="2309" width="51.6640625" customWidth="1"/>
    <col min="2310" max="2310" width="12.5546875" customWidth="1"/>
    <col min="2311" max="2311" width="21.33203125" customWidth="1"/>
    <col min="2312" max="2312" width="9.5546875" bestFit="1" customWidth="1"/>
    <col min="2313" max="2313" width="13.33203125" bestFit="1" customWidth="1"/>
    <col min="2314" max="2314" width="13.88671875" customWidth="1"/>
    <col min="2561" max="2561" width="4.33203125" customWidth="1"/>
    <col min="2562" max="2562" width="15" customWidth="1"/>
    <col min="2563" max="2563" width="17.33203125" customWidth="1"/>
    <col min="2564" max="2564" width="8.5546875" customWidth="1"/>
    <col min="2565" max="2565" width="51.6640625" customWidth="1"/>
    <col min="2566" max="2566" width="12.5546875" customWidth="1"/>
    <col min="2567" max="2567" width="21.33203125" customWidth="1"/>
    <col min="2568" max="2568" width="9.5546875" bestFit="1" customWidth="1"/>
    <col min="2569" max="2569" width="13.33203125" bestFit="1" customWidth="1"/>
    <col min="2570" max="2570" width="13.88671875" customWidth="1"/>
    <col min="2817" max="2817" width="4.33203125" customWidth="1"/>
    <col min="2818" max="2818" width="15" customWidth="1"/>
    <col min="2819" max="2819" width="17.33203125" customWidth="1"/>
    <col min="2820" max="2820" width="8.5546875" customWidth="1"/>
    <col min="2821" max="2821" width="51.6640625" customWidth="1"/>
    <col min="2822" max="2822" width="12.5546875" customWidth="1"/>
    <col min="2823" max="2823" width="21.33203125" customWidth="1"/>
    <col min="2824" max="2824" width="9.5546875" bestFit="1" customWidth="1"/>
    <col min="2825" max="2825" width="13.33203125" bestFit="1" customWidth="1"/>
    <col min="2826" max="2826" width="13.88671875" customWidth="1"/>
    <col min="3073" max="3073" width="4.33203125" customWidth="1"/>
    <col min="3074" max="3074" width="15" customWidth="1"/>
    <col min="3075" max="3075" width="17.33203125" customWidth="1"/>
    <col min="3076" max="3076" width="8.5546875" customWidth="1"/>
    <col min="3077" max="3077" width="51.6640625" customWidth="1"/>
    <col min="3078" max="3078" width="12.5546875" customWidth="1"/>
    <col min="3079" max="3079" width="21.33203125" customWidth="1"/>
    <col min="3080" max="3080" width="9.5546875" bestFit="1" customWidth="1"/>
    <col min="3081" max="3081" width="13.33203125" bestFit="1" customWidth="1"/>
    <col min="3082" max="3082" width="13.88671875" customWidth="1"/>
    <col min="3329" max="3329" width="4.33203125" customWidth="1"/>
    <col min="3330" max="3330" width="15" customWidth="1"/>
    <col min="3331" max="3331" width="17.33203125" customWidth="1"/>
    <col min="3332" max="3332" width="8.5546875" customWidth="1"/>
    <col min="3333" max="3333" width="51.6640625" customWidth="1"/>
    <col min="3334" max="3334" width="12.5546875" customWidth="1"/>
    <col min="3335" max="3335" width="21.33203125" customWidth="1"/>
    <col min="3336" max="3336" width="9.5546875" bestFit="1" customWidth="1"/>
    <col min="3337" max="3337" width="13.33203125" bestFit="1" customWidth="1"/>
    <col min="3338" max="3338" width="13.88671875" customWidth="1"/>
    <col min="3585" max="3585" width="4.33203125" customWidth="1"/>
    <col min="3586" max="3586" width="15" customWidth="1"/>
    <col min="3587" max="3587" width="17.33203125" customWidth="1"/>
    <col min="3588" max="3588" width="8.5546875" customWidth="1"/>
    <col min="3589" max="3589" width="51.6640625" customWidth="1"/>
    <col min="3590" max="3590" width="12.5546875" customWidth="1"/>
    <col min="3591" max="3591" width="21.33203125" customWidth="1"/>
    <col min="3592" max="3592" width="9.5546875" bestFit="1" customWidth="1"/>
    <col min="3593" max="3593" width="13.33203125" bestFit="1" customWidth="1"/>
    <col min="3594" max="3594" width="13.88671875" customWidth="1"/>
    <col min="3841" max="3841" width="4.33203125" customWidth="1"/>
    <col min="3842" max="3842" width="15" customWidth="1"/>
    <col min="3843" max="3843" width="17.33203125" customWidth="1"/>
    <col min="3844" max="3844" width="8.5546875" customWidth="1"/>
    <col min="3845" max="3845" width="51.6640625" customWidth="1"/>
    <col min="3846" max="3846" width="12.5546875" customWidth="1"/>
    <col min="3847" max="3847" width="21.33203125" customWidth="1"/>
    <col min="3848" max="3848" width="9.5546875" bestFit="1" customWidth="1"/>
    <col min="3849" max="3849" width="13.33203125" bestFit="1" customWidth="1"/>
    <col min="3850" max="3850" width="13.88671875" customWidth="1"/>
    <col min="4097" max="4097" width="4.33203125" customWidth="1"/>
    <col min="4098" max="4098" width="15" customWidth="1"/>
    <col min="4099" max="4099" width="17.33203125" customWidth="1"/>
    <col min="4100" max="4100" width="8.5546875" customWidth="1"/>
    <col min="4101" max="4101" width="51.6640625" customWidth="1"/>
    <col min="4102" max="4102" width="12.5546875" customWidth="1"/>
    <col min="4103" max="4103" width="21.33203125" customWidth="1"/>
    <col min="4104" max="4104" width="9.5546875" bestFit="1" customWidth="1"/>
    <col min="4105" max="4105" width="13.33203125" bestFit="1" customWidth="1"/>
    <col min="4106" max="4106" width="13.88671875" customWidth="1"/>
    <col min="4353" max="4353" width="4.33203125" customWidth="1"/>
    <col min="4354" max="4354" width="15" customWidth="1"/>
    <col min="4355" max="4355" width="17.33203125" customWidth="1"/>
    <col min="4356" max="4356" width="8.5546875" customWidth="1"/>
    <col min="4357" max="4357" width="51.6640625" customWidth="1"/>
    <col min="4358" max="4358" width="12.5546875" customWidth="1"/>
    <col min="4359" max="4359" width="21.33203125" customWidth="1"/>
    <col min="4360" max="4360" width="9.5546875" bestFit="1" customWidth="1"/>
    <col min="4361" max="4361" width="13.33203125" bestFit="1" customWidth="1"/>
    <col min="4362" max="4362" width="13.88671875" customWidth="1"/>
    <col min="4609" max="4609" width="4.33203125" customWidth="1"/>
    <col min="4610" max="4610" width="15" customWidth="1"/>
    <col min="4611" max="4611" width="17.33203125" customWidth="1"/>
    <col min="4612" max="4612" width="8.5546875" customWidth="1"/>
    <col min="4613" max="4613" width="51.6640625" customWidth="1"/>
    <col min="4614" max="4614" width="12.5546875" customWidth="1"/>
    <col min="4615" max="4615" width="21.33203125" customWidth="1"/>
    <col min="4616" max="4616" width="9.5546875" bestFit="1" customWidth="1"/>
    <col min="4617" max="4617" width="13.33203125" bestFit="1" customWidth="1"/>
    <col min="4618" max="4618" width="13.88671875" customWidth="1"/>
    <col min="4865" max="4865" width="4.33203125" customWidth="1"/>
    <col min="4866" max="4866" width="15" customWidth="1"/>
    <col min="4867" max="4867" width="17.33203125" customWidth="1"/>
    <col min="4868" max="4868" width="8.5546875" customWidth="1"/>
    <col min="4869" max="4869" width="51.6640625" customWidth="1"/>
    <col min="4870" max="4870" width="12.5546875" customWidth="1"/>
    <col min="4871" max="4871" width="21.33203125" customWidth="1"/>
    <col min="4872" max="4872" width="9.5546875" bestFit="1" customWidth="1"/>
    <col min="4873" max="4873" width="13.33203125" bestFit="1" customWidth="1"/>
    <col min="4874" max="4874" width="13.88671875" customWidth="1"/>
    <col min="5121" max="5121" width="4.33203125" customWidth="1"/>
    <col min="5122" max="5122" width="15" customWidth="1"/>
    <col min="5123" max="5123" width="17.33203125" customWidth="1"/>
    <col min="5124" max="5124" width="8.5546875" customWidth="1"/>
    <col min="5125" max="5125" width="51.6640625" customWidth="1"/>
    <col min="5126" max="5126" width="12.5546875" customWidth="1"/>
    <col min="5127" max="5127" width="21.33203125" customWidth="1"/>
    <col min="5128" max="5128" width="9.5546875" bestFit="1" customWidth="1"/>
    <col min="5129" max="5129" width="13.33203125" bestFit="1" customWidth="1"/>
    <col min="5130" max="5130" width="13.88671875" customWidth="1"/>
    <col min="5377" max="5377" width="4.33203125" customWidth="1"/>
    <col min="5378" max="5378" width="15" customWidth="1"/>
    <col min="5379" max="5379" width="17.33203125" customWidth="1"/>
    <col min="5380" max="5380" width="8.5546875" customWidth="1"/>
    <col min="5381" max="5381" width="51.6640625" customWidth="1"/>
    <col min="5382" max="5382" width="12.5546875" customWidth="1"/>
    <col min="5383" max="5383" width="21.33203125" customWidth="1"/>
    <col min="5384" max="5384" width="9.5546875" bestFit="1" customWidth="1"/>
    <col min="5385" max="5385" width="13.33203125" bestFit="1" customWidth="1"/>
    <col min="5386" max="5386" width="13.88671875" customWidth="1"/>
    <col min="5633" max="5633" width="4.33203125" customWidth="1"/>
    <col min="5634" max="5634" width="15" customWidth="1"/>
    <col min="5635" max="5635" width="17.33203125" customWidth="1"/>
    <col min="5636" max="5636" width="8.5546875" customWidth="1"/>
    <col min="5637" max="5637" width="51.6640625" customWidth="1"/>
    <col min="5638" max="5638" width="12.5546875" customWidth="1"/>
    <col min="5639" max="5639" width="21.33203125" customWidth="1"/>
    <col min="5640" max="5640" width="9.5546875" bestFit="1" customWidth="1"/>
    <col min="5641" max="5641" width="13.33203125" bestFit="1" customWidth="1"/>
    <col min="5642" max="5642" width="13.88671875" customWidth="1"/>
    <col min="5889" max="5889" width="4.33203125" customWidth="1"/>
    <col min="5890" max="5890" width="15" customWidth="1"/>
    <col min="5891" max="5891" width="17.33203125" customWidth="1"/>
    <col min="5892" max="5892" width="8.5546875" customWidth="1"/>
    <col min="5893" max="5893" width="51.6640625" customWidth="1"/>
    <col min="5894" max="5894" width="12.5546875" customWidth="1"/>
    <col min="5895" max="5895" width="21.33203125" customWidth="1"/>
    <col min="5896" max="5896" width="9.5546875" bestFit="1" customWidth="1"/>
    <col min="5897" max="5897" width="13.33203125" bestFit="1" customWidth="1"/>
    <col min="5898" max="5898" width="13.88671875" customWidth="1"/>
    <col min="6145" max="6145" width="4.33203125" customWidth="1"/>
    <col min="6146" max="6146" width="15" customWidth="1"/>
    <col min="6147" max="6147" width="17.33203125" customWidth="1"/>
    <col min="6148" max="6148" width="8.5546875" customWidth="1"/>
    <col min="6149" max="6149" width="51.6640625" customWidth="1"/>
    <col min="6150" max="6150" width="12.5546875" customWidth="1"/>
    <col min="6151" max="6151" width="21.33203125" customWidth="1"/>
    <col min="6152" max="6152" width="9.5546875" bestFit="1" customWidth="1"/>
    <col min="6153" max="6153" width="13.33203125" bestFit="1" customWidth="1"/>
    <col min="6154" max="6154" width="13.88671875" customWidth="1"/>
    <col min="6401" max="6401" width="4.33203125" customWidth="1"/>
    <col min="6402" max="6402" width="15" customWidth="1"/>
    <col min="6403" max="6403" width="17.33203125" customWidth="1"/>
    <col min="6404" max="6404" width="8.5546875" customWidth="1"/>
    <col min="6405" max="6405" width="51.6640625" customWidth="1"/>
    <col min="6406" max="6406" width="12.5546875" customWidth="1"/>
    <col min="6407" max="6407" width="21.33203125" customWidth="1"/>
    <col min="6408" max="6408" width="9.5546875" bestFit="1" customWidth="1"/>
    <col min="6409" max="6409" width="13.33203125" bestFit="1" customWidth="1"/>
    <col min="6410" max="6410" width="13.88671875" customWidth="1"/>
    <col min="6657" max="6657" width="4.33203125" customWidth="1"/>
    <col min="6658" max="6658" width="15" customWidth="1"/>
    <col min="6659" max="6659" width="17.33203125" customWidth="1"/>
    <col min="6660" max="6660" width="8.5546875" customWidth="1"/>
    <col min="6661" max="6661" width="51.6640625" customWidth="1"/>
    <col min="6662" max="6662" width="12.5546875" customWidth="1"/>
    <col min="6663" max="6663" width="21.33203125" customWidth="1"/>
    <col min="6664" max="6664" width="9.5546875" bestFit="1" customWidth="1"/>
    <col min="6665" max="6665" width="13.33203125" bestFit="1" customWidth="1"/>
    <col min="6666" max="6666" width="13.88671875" customWidth="1"/>
    <col min="6913" max="6913" width="4.33203125" customWidth="1"/>
    <col min="6914" max="6914" width="15" customWidth="1"/>
    <col min="6915" max="6915" width="17.33203125" customWidth="1"/>
    <col min="6916" max="6916" width="8.5546875" customWidth="1"/>
    <col min="6917" max="6917" width="51.6640625" customWidth="1"/>
    <col min="6918" max="6918" width="12.5546875" customWidth="1"/>
    <col min="6919" max="6919" width="21.33203125" customWidth="1"/>
    <col min="6920" max="6920" width="9.5546875" bestFit="1" customWidth="1"/>
    <col min="6921" max="6921" width="13.33203125" bestFit="1" customWidth="1"/>
    <col min="6922" max="6922" width="13.88671875" customWidth="1"/>
    <col min="7169" max="7169" width="4.33203125" customWidth="1"/>
    <col min="7170" max="7170" width="15" customWidth="1"/>
    <col min="7171" max="7171" width="17.33203125" customWidth="1"/>
    <col min="7172" max="7172" width="8.5546875" customWidth="1"/>
    <col min="7173" max="7173" width="51.6640625" customWidth="1"/>
    <col min="7174" max="7174" width="12.5546875" customWidth="1"/>
    <col min="7175" max="7175" width="21.33203125" customWidth="1"/>
    <col min="7176" max="7176" width="9.5546875" bestFit="1" customWidth="1"/>
    <col min="7177" max="7177" width="13.33203125" bestFit="1" customWidth="1"/>
    <col min="7178" max="7178" width="13.88671875" customWidth="1"/>
    <col min="7425" max="7425" width="4.33203125" customWidth="1"/>
    <col min="7426" max="7426" width="15" customWidth="1"/>
    <col min="7427" max="7427" width="17.33203125" customWidth="1"/>
    <col min="7428" max="7428" width="8.5546875" customWidth="1"/>
    <col min="7429" max="7429" width="51.6640625" customWidth="1"/>
    <col min="7430" max="7430" width="12.5546875" customWidth="1"/>
    <col min="7431" max="7431" width="21.33203125" customWidth="1"/>
    <col min="7432" max="7432" width="9.5546875" bestFit="1" customWidth="1"/>
    <col min="7433" max="7433" width="13.33203125" bestFit="1" customWidth="1"/>
    <col min="7434" max="7434" width="13.88671875" customWidth="1"/>
    <col min="7681" max="7681" width="4.33203125" customWidth="1"/>
    <col min="7682" max="7682" width="15" customWidth="1"/>
    <col min="7683" max="7683" width="17.33203125" customWidth="1"/>
    <col min="7684" max="7684" width="8.5546875" customWidth="1"/>
    <col min="7685" max="7685" width="51.6640625" customWidth="1"/>
    <col min="7686" max="7686" width="12.5546875" customWidth="1"/>
    <col min="7687" max="7687" width="21.33203125" customWidth="1"/>
    <col min="7688" max="7688" width="9.5546875" bestFit="1" customWidth="1"/>
    <col min="7689" max="7689" width="13.33203125" bestFit="1" customWidth="1"/>
    <col min="7690" max="7690" width="13.88671875" customWidth="1"/>
    <col min="7937" max="7937" width="4.33203125" customWidth="1"/>
    <col min="7938" max="7938" width="15" customWidth="1"/>
    <col min="7939" max="7939" width="17.33203125" customWidth="1"/>
    <col min="7940" max="7940" width="8.5546875" customWidth="1"/>
    <col min="7941" max="7941" width="51.6640625" customWidth="1"/>
    <col min="7942" max="7942" width="12.5546875" customWidth="1"/>
    <col min="7943" max="7943" width="21.33203125" customWidth="1"/>
    <col min="7944" max="7944" width="9.5546875" bestFit="1" customWidth="1"/>
    <col min="7945" max="7945" width="13.33203125" bestFit="1" customWidth="1"/>
    <col min="7946" max="7946" width="13.88671875" customWidth="1"/>
    <col min="8193" max="8193" width="4.33203125" customWidth="1"/>
    <col min="8194" max="8194" width="15" customWidth="1"/>
    <col min="8195" max="8195" width="17.33203125" customWidth="1"/>
    <col min="8196" max="8196" width="8.5546875" customWidth="1"/>
    <col min="8197" max="8197" width="51.6640625" customWidth="1"/>
    <col min="8198" max="8198" width="12.5546875" customWidth="1"/>
    <col min="8199" max="8199" width="21.33203125" customWidth="1"/>
    <col min="8200" max="8200" width="9.5546875" bestFit="1" customWidth="1"/>
    <col min="8201" max="8201" width="13.33203125" bestFit="1" customWidth="1"/>
    <col min="8202" max="8202" width="13.88671875" customWidth="1"/>
    <col min="8449" max="8449" width="4.33203125" customWidth="1"/>
    <col min="8450" max="8450" width="15" customWidth="1"/>
    <col min="8451" max="8451" width="17.33203125" customWidth="1"/>
    <col min="8452" max="8452" width="8.5546875" customWidth="1"/>
    <col min="8453" max="8453" width="51.6640625" customWidth="1"/>
    <col min="8454" max="8454" width="12.5546875" customWidth="1"/>
    <col min="8455" max="8455" width="21.33203125" customWidth="1"/>
    <col min="8456" max="8456" width="9.5546875" bestFit="1" customWidth="1"/>
    <col min="8457" max="8457" width="13.33203125" bestFit="1" customWidth="1"/>
    <col min="8458" max="8458" width="13.88671875" customWidth="1"/>
    <col min="8705" max="8705" width="4.33203125" customWidth="1"/>
    <col min="8706" max="8706" width="15" customWidth="1"/>
    <col min="8707" max="8707" width="17.33203125" customWidth="1"/>
    <col min="8708" max="8708" width="8.5546875" customWidth="1"/>
    <col min="8709" max="8709" width="51.6640625" customWidth="1"/>
    <col min="8710" max="8710" width="12.5546875" customWidth="1"/>
    <col min="8711" max="8711" width="21.33203125" customWidth="1"/>
    <col min="8712" max="8712" width="9.5546875" bestFit="1" customWidth="1"/>
    <col min="8713" max="8713" width="13.33203125" bestFit="1" customWidth="1"/>
    <col min="8714" max="8714" width="13.88671875" customWidth="1"/>
    <col min="8961" max="8961" width="4.33203125" customWidth="1"/>
    <col min="8962" max="8962" width="15" customWidth="1"/>
    <col min="8963" max="8963" width="17.33203125" customWidth="1"/>
    <col min="8964" max="8964" width="8.5546875" customWidth="1"/>
    <col min="8965" max="8965" width="51.6640625" customWidth="1"/>
    <col min="8966" max="8966" width="12.5546875" customWidth="1"/>
    <col min="8967" max="8967" width="21.33203125" customWidth="1"/>
    <col min="8968" max="8968" width="9.5546875" bestFit="1" customWidth="1"/>
    <col min="8969" max="8969" width="13.33203125" bestFit="1" customWidth="1"/>
    <col min="8970" max="8970" width="13.88671875" customWidth="1"/>
    <col min="9217" max="9217" width="4.33203125" customWidth="1"/>
    <col min="9218" max="9218" width="15" customWidth="1"/>
    <col min="9219" max="9219" width="17.33203125" customWidth="1"/>
    <col min="9220" max="9220" width="8.5546875" customWidth="1"/>
    <col min="9221" max="9221" width="51.6640625" customWidth="1"/>
    <col min="9222" max="9222" width="12.5546875" customWidth="1"/>
    <col min="9223" max="9223" width="21.33203125" customWidth="1"/>
    <col min="9224" max="9224" width="9.5546875" bestFit="1" customWidth="1"/>
    <col min="9225" max="9225" width="13.33203125" bestFit="1" customWidth="1"/>
    <col min="9226" max="9226" width="13.88671875" customWidth="1"/>
    <col min="9473" max="9473" width="4.33203125" customWidth="1"/>
    <col min="9474" max="9474" width="15" customWidth="1"/>
    <col min="9475" max="9475" width="17.33203125" customWidth="1"/>
    <col min="9476" max="9476" width="8.5546875" customWidth="1"/>
    <col min="9477" max="9477" width="51.6640625" customWidth="1"/>
    <col min="9478" max="9478" width="12.5546875" customWidth="1"/>
    <col min="9479" max="9479" width="21.33203125" customWidth="1"/>
    <col min="9480" max="9480" width="9.5546875" bestFit="1" customWidth="1"/>
    <col min="9481" max="9481" width="13.33203125" bestFit="1" customWidth="1"/>
    <col min="9482" max="9482" width="13.88671875" customWidth="1"/>
    <col min="9729" max="9729" width="4.33203125" customWidth="1"/>
    <col min="9730" max="9730" width="15" customWidth="1"/>
    <col min="9731" max="9731" width="17.33203125" customWidth="1"/>
    <col min="9732" max="9732" width="8.5546875" customWidth="1"/>
    <col min="9733" max="9733" width="51.6640625" customWidth="1"/>
    <col min="9734" max="9734" width="12.5546875" customWidth="1"/>
    <col min="9735" max="9735" width="21.33203125" customWidth="1"/>
    <col min="9736" max="9736" width="9.5546875" bestFit="1" customWidth="1"/>
    <col min="9737" max="9737" width="13.33203125" bestFit="1" customWidth="1"/>
    <col min="9738" max="9738" width="13.88671875" customWidth="1"/>
    <col min="9985" max="9985" width="4.33203125" customWidth="1"/>
    <col min="9986" max="9986" width="15" customWidth="1"/>
    <col min="9987" max="9987" width="17.33203125" customWidth="1"/>
    <col min="9988" max="9988" width="8.5546875" customWidth="1"/>
    <col min="9989" max="9989" width="51.6640625" customWidth="1"/>
    <col min="9990" max="9990" width="12.5546875" customWidth="1"/>
    <col min="9991" max="9991" width="21.33203125" customWidth="1"/>
    <col min="9992" max="9992" width="9.5546875" bestFit="1" customWidth="1"/>
    <col min="9993" max="9993" width="13.33203125" bestFit="1" customWidth="1"/>
    <col min="9994" max="9994" width="13.88671875" customWidth="1"/>
    <col min="10241" max="10241" width="4.33203125" customWidth="1"/>
    <col min="10242" max="10242" width="15" customWidth="1"/>
    <col min="10243" max="10243" width="17.33203125" customWidth="1"/>
    <col min="10244" max="10244" width="8.5546875" customWidth="1"/>
    <col min="10245" max="10245" width="51.6640625" customWidth="1"/>
    <col min="10246" max="10246" width="12.5546875" customWidth="1"/>
    <col min="10247" max="10247" width="21.33203125" customWidth="1"/>
    <col min="10248" max="10248" width="9.5546875" bestFit="1" customWidth="1"/>
    <col min="10249" max="10249" width="13.33203125" bestFit="1" customWidth="1"/>
    <col min="10250" max="10250" width="13.88671875" customWidth="1"/>
    <col min="10497" max="10497" width="4.33203125" customWidth="1"/>
    <col min="10498" max="10498" width="15" customWidth="1"/>
    <col min="10499" max="10499" width="17.33203125" customWidth="1"/>
    <col min="10500" max="10500" width="8.5546875" customWidth="1"/>
    <col min="10501" max="10501" width="51.6640625" customWidth="1"/>
    <col min="10502" max="10502" width="12.5546875" customWidth="1"/>
    <col min="10503" max="10503" width="21.33203125" customWidth="1"/>
    <col min="10504" max="10504" width="9.5546875" bestFit="1" customWidth="1"/>
    <col min="10505" max="10505" width="13.33203125" bestFit="1" customWidth="1"/>
    <col min="10506" max="10506" width="13.88671875" customWidth="1"/>
    <col min="10753" max="10753" width="4.33203125" customWidth="1"/>
    <col min="10754" max="10754" width="15" customWidth="1"/>
    <col min="10755" max="10755" width="17.33203125" customWidth="1"/>
    <col min="10756" max="10756" width="8.5546875" customWidth="1"/>
    <col min="10757" max="10757" width="51.6640625" customWidth="1"/>
    <col min="10758" max="10758" width="12.5546875" customWidth="1"/>
    <col min="10759" max="10759" width="21.33203125" customWidth="1"/>
    <col min="10760" max="10760" width="9.5546875" bestFit="1" customWidth="1"/>
    <col min="10761" max="10761" width="13.33203125" bestFit="1" customWidth="1"/>
    <col min="10762" max="10762" width="13.88671875" customWidth="1"/>
    <col min="11009" max="11009" width="4.33203125" customWidth="1"/>
    <col min="11010" max="11010" width="15" customWidth="1"/>
    <col min="11011" max="11011" width="17.33203125" customWidth="1"/>
    <col min="11012" max="11012" width="8.5546875" customWidth="1"/>
    <col min="11013" max="11013" width="51.6640625" customWidth="1"/>
    <col min="11014" max="11014" width="12.5546875" customWidth="1"/>
    <col min="11015" max="11015" width="21.33203125" customWidth="1"/>
    <col min="11016" max="11016" width="9.5546875" bestFit="1" customWidth="1"/>
    <col min="11017" max="11017" width="13.33203125" bestFit="1" customWidth="1"/>
    <col min="11018" max="11018" width="13.88671875" customWidth="1"/>
    <col min="11265" max="11265" width="4.33203125" customWidth="1"/>
    <col min="11266" max="11266" width="15" customWidth="1"/>
    <col min="11267" max="11267" width="17.33203125" customWidth="1"/>
    <col min="11268" max="11268" width="8.5546875" customWidth="1"/>
    <col min="11269" max="11269" width="51.6640625" customWidth="1"/>
    <col min="11270" max="11270" width="12.5546875" customWidth="1"/>
    <col min="11271" max="11271" width="21.33203125" customWidth="1"/>
    <col min="11272" max="11272" width="9.5546875" bestFit="1" customWidth="1"/>
    <col min="11273" max="11273" width="13.33203125" bestFit="1" customWidth="1"/>
    <col min="11274" max="11274" width="13.88671875" customWidth="1"/>
    <col min="11521" max="11521" width="4.33203125" customWidth="1"/>
    <col min="11522" max="11522" width="15" customWidth="1"/>
    <col min="11523" max="11523" width="17.33203125" customWidth="1"/>
    <col min="11524" max="11524" width="8.5546875" customWidth="1"/>
    <col min="11525" max="11525" width="51.6640625" customWidth="1"/>
    <col min="11526" max="11526" width="12.5546875" customWidth="1"/>
    <col min="11527" max="11527" width="21.33203125" customWidth="1"/>
    <col min="11528" max="11528" width="9.5546875" bestFit="1" customWidth="1"/>
    <col min="11529" max="11529" width="13.33203125" bestFit="1" customWidth="1"/>
    <col min="11530" max="11530" width="13.88671875" customWidth="1"/>
    <col min="11777" max="11777" width="4.33203125" customWidth="1"/>
    <col min="11778" max="11778" width="15" customWidth="1"/>
    <col min="11779" max="11779" width="17.33203125" customWidth="1"/>
    <col min="11780" max="11780" width="8.5546875" customWidth="1"/>
    <col min="11781" max="11781" width="51.6640625" customWidth="1"/>
    <col min="11782" max="11782" width="12.5546875" customWidth="1"/>
    <col min="11783" max="11783" width="21.33203125" customWidth="1"/>
    <col min="11784" max="11784" width="9.5546875" bestFit="1" customWidth="1"/>
    <col min="11785" max="11785" width="13.33203125" bestFit="1" customWidth="1"/>
    <col min="11786" max="11786" width="13.88671875" customWidth="1"/>
    <col min="12033" max="12033" width="4.33203125" customWidth="1"/>
    <col min="12034" max="12034" width="15" customWidth="1"/>
    <col min="12035" max="12035" width="17.33203125" customWidth="1"/>
    <col min="12036" max="12036" width="8.5546875" customWidth="1"/>
    <col min="12037" max="12037" width="51.6640625" customWidth="1"/>
    <col min="12038" max="12038" width="12.5546875" customWidth="1"/>
    <col min="12039" max="12039" width="21.33203125" customWidth="1"/>
    <col min="12040" max="12040" width="9.5546875" bestFit="1" customWidth="1"/>
    <col min="12041" max="12041" width="13.33203125" bestFit="1" customWidth="1"/>
    <col min="12042" max="12042" width="13.88671875" customWidth="1"/>
    <col min="12289" max="12289" width="4.33203125" customWidth="1"/>
    <col min="12290" max="12290" width="15" customWidth="1"/>
    <col min="12291" max="12291" width="17.33203125" customWidth="1"/>
    <col min="12292" max="12292" width="8.5546875" customWidth="1"/>
    <col min="12293" max="12293" width="51.6640625" customWidth="1"/>
    <col min="12294" max="12294" width="12.5546875" customWidth="1"/>
    <col min="12295" max="12295" width="21.33203125" customWidth="1"/>
    <col min="12296" max="12296" width="9.5546875" bestFit="1" customWidth="1"/>
    <col min="12297" max="12297" width="13.33203125" bestFit="1" customWidth="1"/>
    <col min="12298" max="12298" width="13.88671875" customWidth="1"/>
    <col min="12545" max="12545" width="4.33203125" customWidth="1"/>
    <col min="12546" max="12546" width="15" customWidth="1"/>
    <col min="12547" max="12547" width="17.33203125" customWidth="1"/>
    <col min="12548" max="12548" width="8.5546875" customWidth="1"/>
    <col min="12549" max="12549" width="51.6640625" customWidth="1"/>
    <col min="12550" max="12550" width="12.5546875" customWidth="1"/>
    <col min="12551" max="12551" width="21.33203125" customWidth="1"/>
    <col min="12552" max="12552" width="9.5546875" bestFit="1" customWidth="1"/>
    <col min="12553" max="12553" width="13.33203125" bestFit="1" customWidth="1"/>
    <col min="12554" max="12554" width="13.88671875" customWidth="1"/>
    <col min="12801" max="12801" width="4.33203125" customWidth="1"/>
    <col min="12802" max="12802" width="15" customWidth="1"/>
    <col min="12803" max="12803" width="17.33203125" customWidth="1"/>
    <col min="12804" max="12804" width="8.5546875" customWidth="1"/>
    <col min="12805" max="12805" width="51.6640625" customWidth="1"/>
    <col min="12806" max="12806" width="12.5546875" customWidth="1"/>
    <col min="12807" max="12807" width="21.33203125" customWidth="1"/>
    <col min="12808" max="12808" width="9.5546875" bestFit="1" customWidth="1"/>
    <col min="12809" max="12809" width="13.33203125" bestFit="1" customWidth="1"/>
    <col min="12810" max="12810" width="13.88671875" customWidth="1"/>
    <col min="13057" max="13057" width="4.33203125" customWidth="1"/>
    <col min="13058" max="13058" width="15" customWidth="1"/>
    <col min="13059" max="13059" width="17.33203125" customWidth="1"/>
    <col min="13060" max="13060" width="8.5546875" customWidth="1"/>
    <col min="13061" max="13061" width="51.6640625" customWidth="1"/>
    <col min="13062" max="13062" width="12.5546875" customWidth="1"/>
    <col min="13063" max="13063" width="21.33203125" customWidth="1"/>
    <col min="13064" max="13064" width="9.5546875" bestFit="1" customWidth="1"/>
    <col min="13065" max="13065" width="13.33203125" bestFit="1" customWidth="1"/>
    <col min="13066" max="13066" width="13.88671875" customWidth="1"/>
    <col min="13313" max="13313" width="4.33203125" customWidth="1"/>
    <col min="13314" max="13314" width="15" customWidth="1"/>
    <col min="13315" max="13315" width="17.33203125" customWidth="1"/>
    <col min="13316" max="13316" width="8.5546875" customWidth="1"/>
    <col min="13317" max="13317" width="51.6640625" customWidth="1"/>
    <col min="13318" max="13318" width="12.5546875" customWidth="1"/>
    <col min="13319" max="13319" width="21.33203125" customWidth="1"/>
    <col min="13320" max="13320" width="9.5546875" bestFit="1" customWidth="1"/>
    <col min="13321" max="13321" width="13.33203125" bestFit="1" customWidth="1"/>
    <col min="13322" max="13322" width="13.88671875" customWidth="1"/>
    <col min="13569" max="13569" width="4.33203125" customWidth="1"/>
    <col min="13570" max="13570" width="15" customWidth="1"/>
    <col min="13571" max="13571" width="17.33203125" customWidth="1"/>
    <col min="13572" max="13572" width="8.5546875" customWidth="1"/>
    <col min="13573" max="13573" width="51.6640625" customWidth="1"/>
    <col min="13574" max="13574" width="12.5546875" customWidth="1"/>
    <col min="13575" max="13575" width="21.33203125" customWidth="1"/>
    <col min="13576" max="13576" width="9.5546875" bestFit="1" customWidth="1"/>
    <col min="13577" max="13577" width="13.33203125" bestFit="1" customWidth="1"/>
    <col min="13578" max="13578" width="13.88671875" customWidth="1"/>
    <col min="13825" max="13825" width="4.33203125" customWidth="1"/>
    <col min="13826" max="13826" width="15" customWidth="1"/>
    <col min="13827" max="13827" width="17.33203125" customWidth="1"/>
    <col min="13828" max="13828" width="8.5546875" customWidth="1"/>
    <col min="13829" max="13829" width="51.6640625" customWidth="1"/>
    <col min="13830" max="13830" width="12.5546875" customWidth="1"/>
    <col min="13831" max="13831" width="21.33203125" customWidth="1"/>
    <col min="13832" max="13832" width="9.5546875" bestFit="1" customWidth="1"/>
    <col min="13833" max="13833" width="13.33203125" bestFit="1" customWidth="1"/>
    <col min="13834" max="13834" width="13.88671875" customWidth="1"/>
    <col min="14081" max="14081" width="4.33203125" customWidth="1"/>
    <col min="14082" max="14082" width="15" customWidth="1"/>
    <col min="14083" max="14083" width="17.33203125" customWidth="1"/>
    <col min="14084" max="14084" width="8.5546875" customWidth="1"/>
    <col min="14085" max="14085" width="51.6640625" customWidth="1"/>
    <col min="14086" max="14086" width="12.5546875" customWidth="1"/>
    <col min="14087" max="14087" width="21.33203125" customWidth="1"/>
    <col min="14088" max="14088" width="9.5546875" bestFit="1" customWidth="1"/>
    <col min="14089" max="14089" width="13.33203125" bestFit="1" customWidth="1"/>
    <col min="14090" max="14090" width="13.88671875" customWidth="1"/>
    <col min="14337" max="14337" width="4.33203125" customWidth="1"/>
    <col min="14338" max="14338" width="15" customWidth="1"/>
    <col min="14339" max="14339" width="17.33203125" customWidth="1"/>
    <col min="14340" max="14340" width="8.5546875" customWidth="1"/>
    <col min="14341" max="14341" width="51.6640625" customWidth="1"/>
    <col min="14342" max="14342" width="12.5546875" customWidth="1"/>
    <col min="14343" max="14343" width="21.33203125" customWidth="1"/>
    <col min="14344" max="14344" width="9.5546875" bestFit="1" customWidth="1"/>
    <col min="14345" max="14345" width="13.33203125" bestFit="1" customWidth="1"/>
    <col min="14346" max="14346" width="13.88671875" customWidth="1"/>
    <col min="14593" max="14593" width="4.33203125" customWidth="1"/>
    <col min="14594" max="14594" width="15" customWidth="1"/>
    <col min="14595" max="14595" width="17.33203125" customWidth="1"/>
    <col min="14596" max="14596" width="8.5546875" customWidth="1"/>
    <col min="14597" max="14597" width="51.6640625" customWidth="1"/>
    <col min="14598" max="14598" width="12.5546875" customWidth="1"/>
    <col min="14599" max="14599" width="21.33203125" customWidth="1"/>
    <col min="14600" max="14600" width="9.5546875" bestFit="1" customWidth="1"/>
    <col min="14601" max="14601" width="13.33203125" bestFit="1" customWidth="1"/>
    <col min="14602" max="14602" width="13.88671875" customWidth="1"/>
    <col min="14849" max="14849" width="4.33203125" customWidth="1"/>
    <col min="14850" max="14850" width="15" customWidth="1"/>
    <col min="14851" max="14851" width="17.33203125" customWidth="1"/>
    <col min="14852" max="14852" width="8.5546875" customWidth="1"/>
    <col min="14853" max="14853" width="51.6640625" customWidth="1"/>
    <col min="14854" max="14854" width="12.5546875" customWidth="1"/>
    <col min="14855" max="14855" width="21.33203125" customWidth="1"/>
    <col min="14856" max="14856" width="9.5546875" bestFit="1" customWidth="1"/>
    <col min="14857" max="14857" width="13.33203125" bestFit="1" customWidth="1"/>
    <col min="14858" max="14858" width="13.88671875" customWidth="1"/>
    <col min="15105" max="15105" width="4.33203125" customWidth="1"/>
    <col min="15106" max="15106" width="15" customWidth="1"/>
    <col min="15107" max="15107" width="17.33203125" customWidth="1"/>
    <col min="15108" max="15108" width="8.5546875" customWidth="1"/>
    <col min="15109" max="15109" width="51.6640625" customWidth="1"/>
    <col min="15110" max="15110" width="12.5546875" customWidth="1"/>
    <col min="15111" max="15111" width="21.33203125" customWidth="1"/>
    <col min="15112" max="15112" width="9.5546875" bestFit="1" customWidth="1"/>
    <col min="15113" max="15113" width="13.33203125" bestFit="1" customWidth="1"/>
    <col min="15114" max="15114" width="13.88671875" customWidth="1"/>
    <col min="15361" max="15361" width="4.33203125" customWidth="1"/>
    <col min="15362" max="15362" width="15" customWidth="1"/>
    <col min="15363" max="15363" width="17.33203125" customWidth="1"/>
    <col min="15364" max="15364" width="8.5546875" customWidth="1"/>
    <col min="15365" max="15365" width="51.6640625" customWidth="1"/>
    <col min="15366" max="15366" width="12.5546875" customWidth="1"/>
    <col min="15367" max="15367" width="21.33203125" customWidth="1"/>
    <col min="15368" max="15368" width="9.5546875" bestFit="1" customWidth="1"/>
    <col min="15369" max="15369" width="13.33203125" bestFit="1" customWidth="1"/>
    <col min="15370" max="15370" width="13.88671875" customWidth="1"/>
    <col min="15617" max="15617" width="4.33203125" customWidth="1"/>
    <col min="15618" max="15618" width="15" customWidth="1"/>
    <col min="15619" max="15619" width="17.33203125" customWidth="1"/>
    <col min="15620" max="15620" width="8.5546875" customWidth="1"/>
    <col min="15621" max="15621" width="51.6640625" customWidth="1"/>
    <col min="15622" max="15622" width="12.5546875" customWidth="1"/>
    <col min="15623" max="15623" width="21.33203125" customWidth="1"/>
    <col min="15624" max="15624" width="9.5546875" bestFit="1" customWidth="1"/>
    <col min="15625" max="15625" width="13.33203125" bestFit="1" customWidth="1"/>
    <col min="15626" max="15626" width="13.88671875" customWidth="1"/>
    <col min="15873" max="15873" width="4.33203125" customWidth="1"/>
    <col min="15874" max="15874" width="15" customWidth="1"/>
    <col min="15875" max="15875" width="17.33203125" customWidth="1"/>
    <col min="15876" max="15876" width="8.5546875" customWidth="1"/>
    <col min="15877" max="15877" width="51.6640625" customWidth="1"/>
    <col min="15878" max="15878" width="12.5546875" customWidth="1"/>
    <col min="15879" max="15879" width="21.33203125" customWidth="1"/>
    <col min="15880" max="15880" width="9.5546875" bestFit="1" customWidth="1"/>
    <col min="15881" max="15881" width="13.33203125" bestFit="1" customWidth="1"/>
    <col min="15882" max="15882" width="13.88671875" customWidth="1"/>
    <col min="16129" max="16129" width="4.33203125" customWidth="1"/>
    <col min="16130" max="16130" width="15" customWidth="1"/>
    <col min="16131" max="16131" width="17.33203125" customWidth="1"/>
    <col min="16132" max="16132" width="8.5546875" customWidth="1"/>
    <col min="16133" max="16133" width="51.6640625" customWidth="1"/>
    <col min="16134" max="16134" width="12.5546875" customWidth="1"/>
    <col min="16135" max="16135" width="21.33203125" customWidth="1"/>
    <col min="16136" max="16136" width="9.5546875" bestFit="1" customWidth="1"/>
    <col min="16137" max="16137" width="13.33203125" bestFit="1" customWidth="1"/>
    <col min="16138" max="16138" width="13.88671875" customWidth="1"/>
  </cols>
  <sheetData>
    <row r="1" spans="1:7">
      <c r="A1" s="309"/>
      <c r="B1" s="310"/>
      <c r="C1" s="310"/>
      <c r="D1" s="310"/>
      <c r="E1" s="310"/>
      <c r="F1" s="310"/>
      <c r="G1" s="311"/>
    </row>
    <row r="2" spans="1:7" ht="18.600000000000001" customHeight="1">
      <c r="A2" s="312"/>
      <c r="B2" s="313"/>
      <c r="C2" s="313"/>
      <c r="D2" s="313"/>
      <c r="E2" s="313"/>
      <c r="F2" s="313"/>
      <c r="G2" s="314"/>
    </row>
    <row r="3" spans="1:7" ht="13.95" customHeight="1">
      <c r="A3" s="312"/>
      <c r="B3" s="313"/>
      <c r="C3" s="313"/>
      <c r="D3" s="313"/>
      <c r="E3" s="313"/>
      <c r="F3" s="313"/>
      <c r="G3" s="314"/>
    </row>
    <row r="4" spans="1:7" ht="13.95" customHeight="1">
      <c r="A4" s="312"/>
      <c r="B4" s="313"/>
      <c r="C4" s="313"/>
      <c r="D4" s="313"/>
      <c r="E4" s="313"/>
      <c r="F4" s="313"/>
      <c r="G4" s="314"/>
    </row>
    <row r="5" spans="1:7" ht="55.2" customHeight="1">
      <c r="A5" s="315"/>
      <c r="B5" s="316"/>
      <c r="C5" s="316"/>
      <c r="D5" s="316"/>
      <c r="E5" s="316"/>
      <c r="F5" s="316"/>
      <c r="G5" s="317"/>
    </row>
    <row r="6" spans="1:7" ht="24" customHeight="1">
      <c r="A6" s="318" t="s">
        <v>210</v>
      </c>
      <c r="B6" s="319"/>
      <c r="C6" s="319"/>
      <c r="D6" s="319"/>
      <c r="E6" s="319"/>
      <c r="F6" s="319"/>
      <c r="G6" s="320"/>
    </row>
    <row r="7" spans="1:7" ht="16.5" customHeight="1">
      <c r="A7" s="321" t="s">
        <v>92</v>
      </c>
      <c r="B7" s="321"/>
      <c r="C7" s="321"/>
      <c r="D7" s="321"/>
      <c r="E7" s="321"/>
      <c r="F7" s="321"/>
      <c r="G7" s="321"/>
    </row>
    <row r="8" spans="1:7" ht="16.5" customHeight="1">
      <c r="A8" s="322" t="s">
        <v>93</v>
      </c>
      <c r="B8" s="323"/>
      <c r="C8" s="323"/>
      <c r="D8" s="323"/>
      <c r="E8" s="323"/>
      <c r="F8" s="323"/>
      <c r="G8" s="324"/>
    </row>
    <row r="9" spans="1:7" ht="16.5" customHeight="1">
      <c r="A9" s="114" t="s">
        <v>33</v>
      </c>
      <c r="B9" s="265" t="s">
        <v>94</v>
      </c>
      <c r="C9" s="271"/>
      <c r="D9" s="135" t="s">
        <v>211</v>
      </c>
      <c r="E9" s="136" t="s">
        <v>212</v>
      </c>
      <c r="F9" s="265" t="s">
        <v>213</v>
      </c>
      <c r="G9" s="271"/>
    </row>
    <row r="10" spans="1:7" ht="25.2" customHeight="1">
      <c r="A10" s="137" t="s">
        <v>73</v>
      </c>
      <c r="B10" s="138" t="s">
        <v>96</v>
      </c>
      <c r="C10" s="139"/>
      <c r="D10" s="140">
        <v>8.3299999999999999E-2</v>
      </c>
      <c r="E10" s="141" t="s">
        <v>214</v>
      </c>
      <c r="F10" s="256" t="s">
        <v>215</v>
      </c>
      <c r="G10" s="298"/>
    </row>
    <row r="11" spans="1:7" ht="27.6" customHeight="1">
      <c r="A11" s="113" t="s">
        <v>75</v>
      </c>
      <c r="B11" s="251" t="s">
        <v>216</v>
      </c>
      <c r="C11" s="299"/>
      <c r="D11" s="142">
        <v>0.121</v>
      </c>
      <c r="E11" s="143" t="s">
        <v>217</v>
      </c>
      <c r="F11" s="300" t="s">
        <v>218</v>
      </c>
      <c r="G11" s="301"/>
    </row>
    <row r="12" spans="1:7" ht="27.6" customHeight="1">
      <c r="A12" s="113" t="s">
        <v>77</v>
      </c>
      <c r="B12" s="302" t="s">
        <v>219</v>
      </c>
      <c r="C12" s="303"/>
      <c r="D12" s="144">
        <f>D10+D11</f>
        <v>0.20429999999999998</v>
      </c>
      <c r="E12" s="145"/>
      <c r="F12" s="300"/>
      <c r="G12" s="301"/>
    </row>
    <row r="13" spans="1:7" ht="16.5" customHeight="1">
      <c r="A13" s="146"/>
      <c r="B13" s="276"/>
      <c r="C13" s="276"/>
      <c r="D13" s="276"/>
      <c r="E13" s="276"/>
      <c r="F13" s="276"/>
      <c r="G13" s="297"/>
    </row>
    <row r="14" spans="1:7" s="147" customFormat="1" ht="32.4" customHeight="1">
      <c r="A14" s="304" t="s">
        <v>99</v>
      </c>
      <c r="B14" s="305"/>
      <c r="C14" s="305"/>
      <c r="D14" s="305"/>
      <c r="E14" s="305"/>
      <c r="F14" s="305"/>
      <c r="G14" s="306"/>
    </row>
    <row r="15" spans="1:7" s="147" customFormat="1" ht="15" customHeight="1">
      <c r="A15" s="137" t="s">
        <v>73</v>
      </c>
      <c r="B15" s="138" t="s">
        <v>220</v>
      </c>
      <c r="C15" s="139"/>
      <c r="D15" s="139"/>
      <c r="E15" s="140">
        <v>0.2</v>
      </c>
      <c r="F15" s="307" t="s">
        <v>221</v>
      </c>
      <c r="G15" s="308"/>
    </row>
    <row r="16" spans="1:7" s="147" customFormat="1" ht="15" customHeight="1">
      <c r="A16" s="137" t="s">
        <v>75</v>
      </c>
      <c r="B16" s="138" t="s">
        <v>222</v>
      </c>
      <c r="C16" s="139"/>
      <c r="D16" s="139"/>
      <c r="E16" s="140">
        <v>1.4999999999999999E-2</v>
      </c>
      <c r="F16" s="286" t="s">
        <v>223</v>
      </c>
      <c r="G16" s="257"/>
    </row>
    <row r="17" spans="1:10" s="147" customFormat="1" ht="15" customHeight="1">
      <c r="A17" s="137" t="s">
        <v>77</v>
      </c>
      <c r="B17" s="138" t="s">
        <v>224</v>
      </c>
      <c r="C17" s="139"/>
      <c r="D17" s="139"/>
      <c r="E17" s="140">
        <v>0.01</v>
      </c>
      <c r="F17" s="286" t="s">
        <v>225</v>
      </c>
      <c r="G17" s="257"/>
    </row>
    <row r="18" spans="1:10" s="147" customFormat="1" ht="15" customHeight="1">
      <c r="A18" s="137" t="s">
        <v>79</v>
      </c>
      <c r="B18" s="138" t="s">
        <v>226</v>
      </c>
      <c r="C18" s="139"/>
      <c r="D18" s="139"/>
      <c r="E18" s="140">
        <v>2E-3</v>
      </c>
      <c r="F18" s="286" t="s">
        <v>227</v>
      </c>
      <c r="G18" s="257"/>
    </row>
    <row r="19" spans="1:10" s="147" customFormat="1" ht="15" customHeight="1">
      <c r="A19" s="137" t="s">
        <v>81</v>
      </c>
      <c r="B19" s="138" t="s">
        <v>228</v>
      </c>
      <c r="C19" s="139"/>
      <c r="D19" s="139"/>
      <c r="E19" s="140">
        <v>2.5000000000000001E-2</v>
      </c>
      <c r="F19" s="286" t="s">
        <v>229</v>
      </c>
      <c r="G19" s="257"/>
    </row>
    <row r="20" spans="1:10" s="147" customFormat="1" ht="15" customHeight="1">
      <c r="A20" s="137" t="s">
        <v>83</v>
      </c>
      <c r="B20" s="138" t="s">
        <v>230</v>
      </c>
      <c r="C20" s="139"/>
      <c r="D20" s="139"/>
      <c r="E20" s="140">
        <v>0.08</v>
      </c>
      <c r="F20" s="286" t="s">
        <v>231</v>
      </c>
      <c r="G20" s="257"/>
    </row>
    <row r="21" spans="1:10" s="147" customFormat="1" ht="15" customHeight="1">
      <c r="A21" s="137" t="s">
        <v>85</v>
      </c>
      <c r="B21" s="138" t="s">
        <v>232</v>
      </c>
      <c r="C21" s="139"/>
      <c r="D21" s="139"/>
      <c r="E21" s="140">
        <v>6.0000000000000001E-3</v>
      </c>
      <c r="F21" s="286" t="s">
        <v>233</v>
      </c>
      <c r="G21" s="257"/>
    </row>
    <row r="22" spans="1:10" s="147" customFormat="1" ht="26.4" customHeight="1">
      <c r="A22" s="137" t="s">
        <v>87</v>
      </c>
      <c r="B22" s="287" t="s">
        <v>234</v>
      </c>
      <c r="C22" s="288"/>
      <c r="D22" s="289"/>
      <c r="E22" s="140">
        <v>0.01</v>
      </c>
      <c r="F22" s="290" t="s">
        <v>235</v>
      </c>
      <c r="G22" s="291"/>
    </row>
    <row r="23" spans="1:10" s="147" customFormat="1" ht="15" customHeight="1">
      <c r="A23" s="275" t="s">
        <v>236</v>
      </c>
      <c r="B23" s="276"/>
      <c r="C23" s="276"/>
      <c r="D23" s="276"/>
      <c r="E23" s="148">
        <f>SUM(E15:E22)</f>
        <v>0.34800000000000009</v>
      </c>
      <c r="F23" s="292" t="s">
        <v>33</v>
      </c>
      <c r="G23" s="293"/>
    </row>
    <row r="24" spans="1:10" s="147" customFormat="1" ht="9" customHeight="1">
      <c r="A24" s="294"/>
      <c r="B24" s="295"/>
      <c r="C24" s="295"/>
      <c r="D24" s="295"/>
      <c r="E24" s="295"/>
      <c r="F24" s="295"/>
      <c r="G24" s="296"/>
    </row>
    <row r="25" spans="1:10" s="147" customFormat="1" ht="15" customHeight="1">
      <c r="A25" s="283" t="s">
        <v>119</v>
      </c>
      <c r="B25" s="284"/>
      <c r="C25" s="284"/>
      <c r="D25" s="284"/>
      <c r="E25" s="284"/>
      <c r="F25" s="284"/>
      <c r="G25" s="285"/>
    </row>
    <row r="26" spans="1:10" s="47" customFormat="1" ht="15" customHeight="1">
      <c r="A26" s="114" t="s">
        <v>33</v>
      </c>
      <c r="B26" s="275" t="s">
        <v>120</v>
      </c>
      <c r="C26" s="297"/>
      <c r="D26" s="135" t="s">
        <v>211</v>
      </c>
      <c r="E26" s="136" t="s">
        <v>212</v>
      </c>
      <c r="F26" s="265" t="s">
        <v>213</v>
      </c>
      <c r="G26" s="271"/>
    </row>
    <row r="27" spans="1:10" s="47" customFormat="1" ht="57" customHeight="1">
      <c r="A27" s="137" t="s">
        <v>73</v>
      </c>
      <c r="B27" s="138" t="s">
        <v>121</v>
      </c>
      <c r="C27" s="139"/>
      <c r="D27" s="140">
        <v>4.1999999999999997E-3</v>
      </c>
      <c r="E27" s="143" t="s">
        <v>237</v>
      </c>
      <c r="F27" s="269" t="s">
        <v>238</v>
      </c>
      <c r="G27" s="270"/>
      <c r="I27" s="149"/>
      <c r="J27" s="150"/>
    </row>
    <row r="28" spans="1:10" s="47" customFormat="1" ht="40.950000000000003" customHeight="1">
      <c r="A28" s="137" t="s">
        <v>75</v>
      </c>
      <c r="B28" s="251" t="s">
        <v>122</v>
      </c>
      <c r="C28" s="252"/>
      <c r="D28" s="140">
        <v>2.9999999999999997E-4</v>
      </c>
      <c r="E28" s="143" t="s">
        <v>239</v>
      </c>
      <c r="F28" s="253" t="s">
        <v>240</v>
      </c>
      <c r="G28" s="254"/>
      <c r="I28" s="149"/>
      <c r="J28" s="149"/>
    </row>
    <row r="29" spans="1:10" s="47" customFormat="1" ht="57" customHeight="1">
      <c r="A29" s="137" t="s">
        <v>77</v>
      </c>
      <c r="B29" s="267" t="s">
        <v>123</v>
      </c>
      <c r="C29" s="272"/>
      <c r="D29" s="140">
        <v>1.9400000000000001E-2</v>
      </c>
      <c r="E29" s="143" t="s">
        <v>241</v>
      </c>
      <c r="F29" s="253" t="s">
        <v>242</v>
      </c>
      <c r="G29" s="254"/>
      <c r="I29" s="149"/>
    </row>
    <row r="30" spans="1:10" s="47" customFormat="1" ht="47.4" customHeight="1">
      <c r="A30" s="137" t="s">
        <v>79</v>
      </c>
      <c r="B30" s="251" t="s">
        <v>243</v>
      </c>
      <c r="C30" s="252"/>
      <c r="D30" s="140">
        <f>D29*E23</f>
        <v>6.7512000000000015E-3</v>
      </c>
      <c r="E30" s="143" t="s">
        <v>244</v>
      </c>
      <c r="F30" s="253" t="s">
        <v>245</v>
      </c>
      <c r="G30" s="254"/>
      <c r="I30" s="149"/>
    </row>
    <row r="31" spans="1:10" s="47" customFormat="1" ht="91.95" customHeight="1">
      <c r="A31" s="137" t="s">
        <v>81</v>
      </c>
      <c r="B31" s="251" t="s">
        <v>246</v>
      </c>
      <c r="C31" s="252"/>
      <c r="D31" s="140">
        <v>0.04</v>
      </c>
      <c r="E31" s="143" t="s">
        <v>247</v>
      </c>
      <c r="F31" s="273" t="s">
        <v>248</v>
      </c>
      <c r="G31" s="274"/>
      <c r="I31" s="149"/>
    </row>
    <row r="32" spans="1:10" s="147" customFormat="1" ht="15" customHeight="1">
      <c r="A32" s="275" t="s">
        <v>236</v>
      </c>
      <c r="B32" s="276"/>
      <c r="C32" s="276"/>
      <c r="D32" s="151">
        <f>SUM(D27:D31)</f>
        <v>7.0651199999999997E-2</v>
      </c>
      <c r="E32" s="277" t="s">
        <v>33</v>
      </c>
      <c r="F32" s="278"/>
      <c r="G32" s="279"/>
      <c r="H32" s="152" t="s">
        <v>33</v>
      </c>
      <c r="I32" s="153"/>
      <c r="J32" s="154"/>
    </row>
    <row r="33" spans="1:10" s="147" customFormat="1" ht="7.5" customHeight="1">
      <c r="A33" s="280"/>
      <c r="B33" s="281"/>
      <c r="C33" s="281"/>
      <c r="D33" s="281"/>
      <c r="E33" s="281"/>
      <c r="F33" s="281"/>
      <c r="G33" s="282"/>
      <c r="J33" s="154" t="s">
        <v>33</v>
      </c>
    </row>
    <row r="34" spans="1:10" s="147" customFormat="1" ht="13.2" customHeight="1">
      <c r="A34" s="283" t="s">
        <v>127</v>
      </c>
      <c r="B34" s="284"/>
      <c r="C34" s="284"/>
      <c r="D34" s="284"/>
      <c r="E34" s="284"/>
      <c r="F34" s="284"/>
      <c r="G34" s="285"/>
      <c r="J34" s="154"/>
    </row>
    <row r="35" spans="1:10" s="147" customFormat="1" ht="15" customHeight="1">
      <c r="A35" s="283" t="s">
        <v>128</v>
      </c>
      <c r="B35" s="284"/>
      <c r="C35" s="284"/>
      <c r="D35" s="284"/>
      <c r="E35" s="284"/>
      <c r="F35" s="284"/>
      <c r="G35" s="285"/>
    </row>
    <row r="36" spans="1:10" s="147" customFormat="1" ht="15" customHeight="1">
      <c r="A36" s="114" t="s">
        <v>33</v>
      </c>
      <c r="B36" s="155" t="s">
        <v>249</v>
      </c>
      <c r="C36" s="156"/>
      <c r="D36" s="135" t="s">
        <v>211</v>
      </c>
      <c r="E36" s="136" t="s">
        <v>212</v>
      </c>
      <c r="F36" s="265" t="s">
        <v>213</v>
      </c>
      <c r="G36" s="271"/>
    </row>
    <row r="37" spans="1:10" s="147" customFormat="1" ht="97.2" customHeight="1">
      <c r="A37" s="137" t="s">
        <v>73</v>
      </c>
      <c r="B37" s="267" t="s">
        <v>250</v>
      </c>
      <c r="C37" s="268"/>
      <c r="D37" s="140">
        <v>9.2999999999999992E-3</v>
      </c>
      <c r="E37" s="143" t="s">
        <v>251</v>
      </c>
      <c r="F37" s="269" t="s">
        <v>252</v>
      </c>
      <c r="G37" s="270"/>
    </row>
    <row r="38" spans="1:10" s="147" customFormat="1" ht="82.95" customHeight="1">
      <c r="A38" s="137" t="s">
        <v>75</v>
      </c>
      <c r="B38" s="251" t="s">
        <v>132</v>
      </c>
      <c r="C38" s="252"/>
      <c r="D38" s="140">
        <v>8.2000000000000007E-3</v>
      </c>
      <c r="E38" s="157" t="s">
        <v>253</v>
      </c>
      <c r="F38" s="269" t="s">
        <v>254</v>
      </c>
      <c r="G38" s="270"/>
    </row>
    <row r="39" spans="1:10" s="147" customFormat="1" ht="88.95" customHeight="1">
      <c r="A39" s="137" t="s">
        <v>77</v>
      </c>
      <c r="B39" s="251" t="s">
        <v>133</v>
      </c>
      <c r="C39" s="252"/>
      <c r="D39" s="140">
        <v>2.0000000000000001E-4</v>
      </c>
      <c r="E39" s="157" t="s">
        <v>255</v>
      </c>
      <c r="F39" s="253" t="s">
        <v>256</v>
      </c>
      <c r="G39" s="254"/>
    </row>
    <row r="40" spans="1:10" s="147" customFormat="1" ht="109.2" customHeight="1">
      <c r="A40" s="137" t="s">
        <v>79</v>
      </c>
      <c r="B40" s="251" t="str">
        <f>'[1]Vigilância 12 x 36 dia'!B101:E101</f>
        <v>Substituto na Cobertura de Ausência por Acidente do trabalho</v>
      </c>
      <c r="C40" s="252"/>
      <c r="D40" s="140">
        <v>2.9999999999999997E-4</v>
      </c>
      <c r="E40" s="157" t="s">
        <v>257</v>
      </c>
      <c r="F40" s="253" t="s">
        <v>258</v>
      </c>
      <c r="G40" s="254"/>
    </row>
    <row r="41" spans="1:10" s="147" customFormat="1" ht="66" customHeight="1">
      <c r="A41" s="137" t="s">
        <v>81</v>
      </c>
      <c r="B41" s="255" t="str">
        <f>'[1]Vigilância 12 x 36 dia'!B102:E102</f>
        <v>Substituto na Afastamento Maternidade</v>
      </c>
      <c r="C41" s="252"/>
      <c r="D41" s="140">
        <v>1.2999999999999999E-3</v>
      </c>
      <c r="E41" s="157" t="s">
        <v>259</v>
      </c>
      <c r="F41" s="256" t="s">
        <v>260</v>
      </c>
      <c r="G41" s="257"/>
    </row>
    <row r="42" spans="1:10" s="147" customFormat="1" ht="131.4" customHeight="1">
      <c r="A42" s="137" t="s">
        <v>83</v>
      </c>
      <c r="B42" s="258" t="str">
        <f>'[1]Vigilância 12 x 36 dia'!B103:E103</f>
        <v>Ausência por Doença</v>
      </c>
      <c r="C42" s="258"/>
      <c r="D42" s="140">
        <v>1.66E-2</v>
      </c>
      <c r="E42" s="145" t="s">
        <v>261</v>
      </c>
      <c r="F42" s="253" t="s">
        <v>262</v>
      </c>
      <c r="G42" s="254"/>
    </row>
    <row r="43" spans="1:10" s="147" customFormat="1" ht="30.6" customHeight="1">
      <c r="A43" s="137" t="s">
        <v>85</v>
      </c>
      <c r="B43" s="259" t="str">
        <f>'Supervisor Auxiliar Adm'!B106:E106</f>
        <v>Incidência do Submódulo 2.2 sobre o Submódulo 4.1</v>
      </c>
      <c r="C43" s="259"/>
      <c r="D43" s="140">
        <f>'Supervisor Auxiliar Adm'!F106</f>
        <v>1.2493200000000003E-2</v>
      </c>
      <c r="E43" s="145" t="s">
        <v>266</v>
      </c>
      <c r="F43" s="260"/>
      <c r="G43" s="260"/>
    </row>
    <row r="44" spans="1:10" s="147" customFormat="1" ht="15" customHeight="1">
      <c r="A44" s="261" t="s">
        <v>263</v>
      </c>
      <c r="B44" s="262"/>
      <c r="C44" s="262"/>
      <c r="D44" s="158">
        <f>D37+D38+D39+D40+D41+D42+D43</f>
        <v>4.8393200000000004E-2</v>
      </c>
      <c r="E44" s="263" t="s">
        <v>33</v>
      </c>
      <c r="F44" s="263"/>
      <c r="G44" s="264"/>
    </row>
    <row r="45" spans="1:10" s="147" customFormat="1" ht="15" customHeight="1">
      <c r="A45" s="265" t="s">
        <v>236</v>
      </c>
      <c r="B45" s="266"/>
      <c r="C45" s="266"/>
      <c r="D45" s="159">
        <f>D12+E23+D32+D44</f>
        <v>0.67134440000000006</v>
      </c>
      <c r="E45" s="263" t="s">
        <v>33</v>
      </c>
      <c r="F45" s="263"/>
      <c r="G45" s="264"/>
      <c r="I45" s="154" t="s">
        <v>33</v>
      </c>
      <c r="J45" s="160"/>
    </row>
    <row r="46" spans="1:10" s="147" customFormat="1" ht="15" customHeight="1">
      <c r="A46" s="161"/>
      <c r="B46" s="117"/>
      <c r="C46" s="117"/>
      <c r="D46" s="162"/>
      <c r="E46" s="117"/>
      <c r="F46" s="117"/>
      <c r="G46" s="118"/>
      <c r="I46" s="154" t="s">
        <v>33</v>
      </c>
    </row>
    <row r="47" spans="1:10" s="147" customFormat="1" ht="15" customHeight="1">
      <c r="A47" s="233" t="s">
        <v>275</v>
      </c>
      <c r="B47" s="234"/>
      <c r="C47" s="234"/>
      <c r="D47" s="234"/>
      <c r="E47" s="234"/>
      <c r="F47" s="234"/>
      <c r="G47" s="235"/>
      <c r="I47" s="154"/>
    </row>
    <row r="48" spans="1:10" s="147" customFormat="1" ht="7.5" customHeight="1">
      <c r="A48" s="236"/>
      <c r="B48" s="237"/>
      <c r="C48" s="237"/>
      <c r="D48" s="237"/>
      <c r="E48" s="237"/>
      <c r="F48" s="237"/>
      <c r="G48" s="238"/>
      <c r="I48" s="154"/>
    </row>
    <row r="49" spans="1:9" s="147" customFormat="1" ht="15" hidden="1" customHeight="1">
      <c r="A49" s="236"/>
      <c r="B49" s="237"/>
      <c r="C49" s="237"/>
      <c r="D49" s="237"/>
      <c r="E49" s="237"/>
      <c r="F49" s="237"/>
      <c r="G49" s="238"/>
      <c r="I49" s="154"/>
    </row>
    <row r="50" spans="1:9" s="147" customFormat="1" ht="15" hidden="1" customHeight="1">
      <c r="A50" s="236"/>
      <c r="B50" s="237"/>
      <c r="C50" s="237"/>
      <c r="D50" s="237"/>
      <c r="E50" s="237"/>
      <c r="F50" s="237"/>
      <c r="G50" s="238"/>
      <c r="I50" s="154"/>
    </row>
    <row r="51" spans="1:9" s="147" customFormat="1" ht="15" hidden="1" customHeight="1">
      <c r="A51" s="236"/>
      <c r="B51" s="237"/>
      <c r="C51" s="237"/>
      <c r="D51" s="237"/>
      <c r="E51" s="237"/>
      <c r="F51" s="237"/>
      <c r="G51" s="238"/>
      <c r="I51" s="154"/>
    </row>
    <row r="52" spans="1:9" s="147" customFormat="1" ht="15" hidden="1" customHeight="1">
      <c r="A52" s="236"/>
      <c r="B52" s="237"/>
      <c r="C52" s="237"/>
      <c r="D52" s="237"/>
      <c r="E52" s="237"/>
      <c r="F52" s="237"/>
      <c r="G52" s="238"/>
      <c r="I52" s="154"/>
    </row>
    <row r="53" spans="1:9" s="147" customFormat="1" ht="15" hidden="1" customHeight="1">
      <c r="A53" s="236"/>
      <c r="B53" s="237"/>
      <c r="C53" s="237"/>
      <c r="D53" s="237"/>
      <c r="E53" s="237"/>
      <c r="F53" s="237"/>
      <c r="G53" s="238"/>
      <c r="I53" s="154"/>
    </row>
    <row r="54" spans="1:9" s="147" customFormat="1" ht="15" hidden="1" customHeight="1">
      <c r="A54" s="236"/>
      <c r="B54" s="237"/>
      <c r="C54" s="237"/>
      <c r="D54" s="237"/>
      <c r="E54" s="237"/>
      <c r="F54" s="237"/>
      <c r="G54" s="238"/>
      <c r="I54" s="154"/>
    </row>
    <row r="55" spans="1:9" s="147" customFormat="1" ht="15" hidden="1" customHeight="1">
      <c r="A55" s="236"/>
      <c r="B55" s="237"/>
      <c r="C55" s="237"/>
      <c r="D55" s="237"/>
      <c r="E55" s="237"/>
      <c r="F55" s="237"/>
      <c r="G55" s="238"/>
      <c r="I55" s="154"/>
    </row>
    <row r="56" spans="1:9" s="147" customFormat="1" ht="15" hidden="1" customHeight="1">
      <c r="A56" s="239"/>
      <c r="B56" s="240"/>
      <c r="C56" s="240"/>
      <c r="D56" s="240"/>
      <c r="E56" s="240"/>
      <c r="F56" s="240"/>
      <c r="G56" s="241"/>
      <c r="I56" s="154"/>
    </row>
    <row r="57" spans="1:9">
      <c r="A57" s="242"/>
      <c r="B57" s="243"/>
      <c r="C57" s="243"/>
      <c r="D57" s="243"/>
      <c r="E57" s="243"/>
      <c r="F57" s="243"/>
      <c r="G57" s="244"/>
      <c r="I57" s="147" t="s">
        <v>33</v>
      </c>
    </row>
    <row r="58" spans="1:9">
      <c r="A58" s="245"/>
      <c r="B58" s="246"/>
      <c r="C58" s="246"/>
      <c r="D58" s="246"/>
      <c r="E58" s="246"/>
      <c r="F58" s="246"/>
      <c r="G58" s="247"/>
    </row>
    <row r="59" spans="1:9">
      <c r="A59" s="245"/>
      <c r="B59" s="246"/>
      <c r="C59" s="246"/>
      <c r="D59" s="246"/>
      <c r="E59" s="246"/>
      <c r="F59" s="246"/>
      <c r="G59" s="247"/>
    </row>
    <row r="60" spans="1:9">
      <c r="A60" s="245"/>
      <c r="B60" s="246"/>
      <c r="C60" s="246"/>
      <c r="D60" s="246"/>
      <c r="E60" s="246"/>
      <c r="F60" s="246"/>
      <c r="G60" s="247"/>
    </row>
    <row r="61" spans="1:9">
      <c r="A61" s="245"/>
      <c r="B61" s="246"/>
      <c r="C61" s="246"/>
      <c r="D61" s="246"/>
      <c r="E61" s="246"/>
      <c r="F61" s="246"/>
      <c r="G61" s="247"/>
    </row>
    <row r="62" spans="1:9">
      <c r="A62" s="245"/>
      <c r="B62" s="246"/>
      <c r="C62" s="246"/>
      <c r="D62" s="246"/>
      <c r="E62" s="246"/>
      <c r="F62" s="246"/>
      <c r="G62" s="247"/>
    </row>
    <row r="63" spans="1:9">
      <c r="A63" s="245"/>
      <c r="B63" s="246"/>
      <c r="C63" s="246"/>
      <c r="D63" s="246"/>
      <c r="E63" s="246"/>
      <c r="F63" s="246"/>
      <c r="G63" s="247"/>
    </row>
    <row r="64" spans="1:9">
      <c r="A64" s="245"/>
      <c r="B64" s="246"/>
      <c r="C64" s="246"/>
      <c r="D64" s="246"/>
      <c r="E64" s="246"/>
      <c r="F64" s="246"/>
      <c r="G64" s="247"/>
    </row>
    <row r="65" spans="1:7">
      <c r="A65" s="245"/>
      <c r="B65" s="246"/>
      <c r="C65" s="246"/>
      <c r="D65" s="246"/>
      <c r="E65" s="246"/>
      <c r="F65" s="246"/>
      <c r="G65" s="247"/>
    </row>
    <row r="66" spans="1:7">
      <c r="A66" s="248"/>
      <c r="B66" s="249"/>
      <c r="C66" s="249"/>
      <c r="D66" s="249"/>
      <c r="E66" s="249"/>
      <c r="F66" s="249"/>
      <c r="G66" s="250"/>
    </row>
  </sheetData>
  <sheetProtection algorithmName="SHA-512" hashValue="v8RL0/B49Tz2WYincwZ+nkjMC/qZcnreNpQu7wuhdJBexOM8WBrL7btxhxlS89r0kBY48VRxxJuRSU7E/GtK3g==" saltValue="JJIm16SbIUy8y1wfE9Fo/A==" spinCount="100000" sheet="1" objects="1" scenarios="1"/>
  <mergeCells count="63">
    <mergeCell ref="A1:G5"/>
    <mergeCell ref="A6:G6"/>
    <mergeCell ref="A7:G7"/>
    <mergeCell ref="A8:G8"/>
    <mergeCell ref="B9:C9"/>
    <mergeCell ref="F9:G9"/>
    <mergeCell ref="F19:G19"/>
    <mergeCell ref="F10:G10"/>
    <mergeCell ref="B11:C11"/>
    <mergeCell ref="F11:G11"/>
    <mergeCell ref="B12:C12"/>
    <mergeCell ref="F12:G12"/>
    <mergeCell ref="B13:G13"/>
    <mergeCell ref="A14:G14"/>
    <mergeCell ref="F15:G15"/>
    <mergeCell ref="F16:G16"/>
    <mergeCell ref="F17:G17"/>
    <mergeCell ref="F18:G18"/>
    <mergeCell ref="B28:C28"/>
    <mergeCell ref="F28:G28"/>
    <mergeCell ref="F20:G20"/>
    <mergeCell ref="F21:G21"/>
    <mergeCell ref="B22:D22"/>
    <mergeCell ref="F22:G22"/>
    <mergeCell ref="A23:D23"/>
    <mergeCell ref="F23:G23"/>
    <mergeCell ref="A24:G24"/>
    <mergeCell ref="A25:G25"/>
    <mergeCell ref="B26:C26"/>
    <mergeCell ref="F26:G26"/>
    <mergeCell ref="F27:G27"/>
    <mergeCell ref="F36:G36"/>
    <mergeCell ref="B29:C29"/>
    <mergeCell ref="F29:G29"/>
    <mergeCell ref="B30:C30"/>
    <mergeCell ref="F30:G30"/>
    <mergeCell ref="B31:C31"/>
    <mergeCell ref="F31:G31"/>
    <mergeCell ref="A32:C32"/>
    <mergeCell ref="E32:G32"/>
    <mergeCell ref="A33:G33"/>
    <mergeCell ref="A34:G34"/>
    <mergeCell ref="A35:G35"/>
    <mergeCell ref="B37:C37"/>
    <mergeCell ref="F37:G37"/>
    <mergeCell ref="B38:C38"/>
    <mergeCell ref="F38:G38"/>
    <mergeCell ref="B39:C39"/>
    <mergeCell ref="F39:G39"/>
    <mergeCell ref="A47:G56"/>
    <mergeCell ref="A57:G66"/>
    <mergeCell ref="B40:C40"/>
    <mergeCell ref="F40:G40"/>
    <mergeCell ref="B41:C41"/>
    <mergeCell ref="F41:G41"/>
    <mergeCell ref="B42:C42"/>
    <mergeCell ref="F42:G42"/>
    <mergeCell ref="B43:C43"/>
    <mergeCell ref="F43:G43"/>
    <mergeCell ref="A44:C44"/>
    <mergeCell ref="E44:G44"/>
    <mergeCell ref="A45:C45"/>
    <mergeCell ref="E45:G45"/>
  </mergeCells>
  <pageMargins left="0.23622047244094491" right="0.31496062992125984" top="0.78740157480314965" bottom="0.78740157480314965" header="0.31496062992125984" footer="0.31496062992125984"/>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0873D-9D16-42F8-B0A6-99617843329E}">
  <sheetPr>
    <tabColor rgb="FFFFFF00"/>
    <pageSetUpPr fitToPage="1"/>
  </sheetPr>
  <dimension ref="A1:J170"/>
  <sheetViews>
    <sheetView zoomScaleNormal="100" workbookViewId="0">
      <selection activeCell="K10" sqref="K10"/>
    </sheetView>
  </sheetViews>
  <sheetFormatPr defaultColWidth="9.109375" defaultRowHeight="13.2"/>
  <cols>
    <col min="1" max="1" width="9.109375" style="51" bestFit="1"/>
    <col min="2" max="4" width="15" style="36" customWidth="1"/>
    <col min="5" max="5" width="17.33203125" style="36" customWidth="1"/>
    <col min="6" max="6" width="12.5546875" style="36" customWidth="1"/>
    <col min="7" max="7" width="19.88671875" style="36" customWidth="1"/>
    <col min="8" max="8" width="15.88671875" style="36" bestFit="1" customWidth="1"/>
    <col min="9" max="9" width="13.6640625" style="36" bestFit="1" customWidth="1"/>
    <col min="10" max="10" width="12.33203125" style="36" bestFit="1" customWidth="1"/>
    <col min="11" max="11" width="9.109375" style="36"/>
    <col min="12" max="12" width="9.109375" style="36" bestFit="1"/>
    <col min="13" max="16384" width="9.109375" style="36"/>
  </cols>
  <sheetData>
    <row r="1" spans="1:7">
      <c r="A1" s="33"/>
      <c r="B1" s="34"/>
      <c r="C1" s="34"/>
      <c r="D1" s="34"/>
      <c r="E1" s="34"/>
      <c r="F1" s="34"/>
      <c r="G1" s="35"/>
    </row>
    <row r="2" spans="1:7">
      <c r="A2" s="37"/>
      <c r="G2" s="38"/>
    </row>
    <row r="3" spans="1:7" ht="13.8">
      <c r="A3" s="343" t="s">
        <v>33</v>
      </c>
      <c r="B3" s="344"/>
      <c r="C3" s="344"/>
      <c r="D3" s="344"/>
      <c r="E3" s="344"/>
      <c r="F3" s="39"/>
      <c r="G3" s="38"/>
    </row>
    <row r="4" spans="1:7" ht="13.8">
      <c r="A4" s="345"/>
      <c r="B4" s="346"/>
      <c r="C4" s="346"/>
      <c r="D4" s="346"/>
      <c r="E4" s="346"/>
      <c r="F4" s="39"/>
      <c r="G4" s="38"/>
    </row>
    <row r="5" spans="1:7">
      <c r="A5" s="37"/>
      <c r="G5" s="38"/>
    </row>
    <row r="6" spans="1:7" ht="33" customHeight="1">
      <c r="A6" s="40"/>
      <c r="B6" s="41"/>
      <c r="C6" s="41"/>
      <c r="D6" s="41"/>
      <c r="E6" s="41"/>
      <c r="F6" s="41"/>
      <c r="G6" s="42"/>
    </row>
    <row r="7" spans="1:7">
      <c r="A7" s="347" t="s">
        <v>34</v>
      </c>
      <c r="B7" s="348"/>
      <c r="C7" s="348"/>
      <c r="D7" s="348"/>
      <c r="E7" s="348"/>
      <c r="F7" s="348"/>
      <c r="G7" s="349"/>
    </row>
    <row r="8" spans="1:7" ht="15.6">
      <c r="A8" s="350" t="s">
        <v>35</v>
      </c>
      <c r="B8" s="350"/>
      <c r="C8" s="350"/>
      <c r="D8" s="350"/>
      <c r="E8" s="350"/>
      <c r="F8" s="350"/>
      <c r="G8" s="350"/>
    </row>
    <row r="9" spans="1:7">
      <c r="A9" s="351" t="s">
        <v>36</v>
      </c>
      <c r="B9" s="351"/>
      <c r="C9" s="351"/>
      <c r="D9" s="351"/>
      <c r="E9" s="351"/>
      <c r="F9" s="351"/>
      <c r="G9" s="351"/>
    </row>
    <row r="10" spans="1:7">
      <c r="A10" s="352" t="s">
        <v>1</v>
      </c>
      <c r="B10" s="352"/>
      <c r="C10" s="352"/>
      <c r="D10" s="352"/>
      <c r="E10" s="352"/>
      <c r="F10" s="352"/>
      <c r="G10" s="352"/>
    </row>
    <row r="11" spans="1:7" ht="21" customHeight="1">
      <c r="A11" s="352"/>
      <c r="B11" s="352"/>
      <c r="C11" s="352"/>
      <c r="D11" s="352"/>
      <c r="E11" s="352"/>
      <c r="F11" s="352"/>
      <c r="G11" s="352"/>
    </row>
    <row r="12" spans="1:7" s="43" customFormat="1" ht="13.8">
      <c r="A12" s="44">
        <v>1</v>
      </c>
      <c r="B12" s="329" t="s">
        <v>37</v>
      </c>
      <c r="C12" s="329"/>
      <c r="D12" s="329"/>
      <c r="E12" s="330"/>
      <c r="F12" s="331"/>
      <c r="G12" s="331"/>
    </row>
    <row r="13" spans="1:7" s="43" customFormat="1" ht="13.8">
      <c r="A13" s="44">
        <v>2</v>
      </c>
      <c r="B13" s="329" t="s">
        <v>38</v>
      </c>
      <c r="C13" s="329"/>
      <c r="D13" s="329"/>
      <c r="E13" s="332" t="s">
        <v>39</v>
      </c>
      <c r="F13" s="332"/>
      <c r="G13" s="332"/>
    </row>
    <row r="14" spans="1:7" s="43" customFormat="1" ht="13.8">
      <c r="A14" s="44">
        <v>3</v>
      </c>
      <c r="B14" s="333" t="s">
        <v>40</v>
      </c>
      <c r="C14" s="334"/>
      <c r="D14" s="334"/>
      <c r="E14" s="334"/>
      <c r="F14" s="334"/>
      <c r="G14" s="334"/>
    </row>
    <row r="15" spans="1:7" s="43" customFormat="1" ht="13.8">
      <c r="A15" s="44">
        <v>4</v>
      </c>
      <c r="B15" s="334" t="s">
        <v>41</v>
      </c>
      <c r="C15" s="334"/>
      <c r="D15" s="334"/>
      <c r="E15" s="81" t="s">
        <v>42</v>
      </c>
      <c r="F15" s="335">
        <v>44699</v>
      </c>
      <c r="G15" s="336"/>
    </row>
    <row r="16" spans="1:7" s="43" customFormat="1" ht="26.25" customHeight="1">
      <c r="A16" s="44">
        <v>5</v>
      </c>
      <c r="B16" s="356" t="s">
        <v>43</v>
      </c>
      <c r="C16" s="357"/>
      <c r="D16" s="357"/>
      <c r="E16" s="357"/>
      <c r="F16" s="357"/>
      <c r="G16" s="357"/>
    </row>
    <row r="17" spans="1:9" s="43" customFormat="1" ht="13.8">
      <c r="A17" s="358"/>
      <c r="B17" s="358"/>
      <c r="C17" s="358"/>
      <c r="D17" s="358"/>
      <c r="E17" s="358"/>
      <c r="F17" s="358"/>
      <c r="G17" s="358"/>
    </row>
    <row r="18" spans="1:9" s="43" customFormat="1" ht="13.8">
      <c r="A18" s="339" t="s">
        <v>44</v>
      </c>
      <c r="B18" s="339"/>
      <c r="C18" s="339"/>
      <c r="D18" s="339"/>
      <c r="E18" s="339"/>
      <c r="F18" s="339"/>
      <c r="G18" s="339"/>
    </row>
    <row r="19" spans="1:9" s="43" customFormat="1" ht="13.8">
      <c r="A19" s="44">
        <v>1</v>
      </c>
      <c r="B19" s="329" t="s">
        <v>45</v>
      </c>
      <c r="C19" s="329"/>
      <c r="D19" s="329"/>
      <c r="E19" s="329"/>
      <c r="F19" s="359">
        <f>F15</f>
        <v>44699</v>
      </c>
      <c r="G19" s="359"/>
      <c r="H19" s="45"/>
    </row>
    <row r="20" spans="1:9" s="43" customFormat="1" ht="13.8">
      <c r="A20" s="44">
        <v>2</v>
      </c>
      <c r="B20" s="329" t="s">
        <v>46</v>
      </c>
      <c r="C20" s="329"/>
      <c r="D20" s="329"/>
      <c r="E20" s="329"/>
      <c r="F20" s="360" t="s">
        <v>47</v>
      </c>
      <c r="G20" s="360"/>
    </row>
    <row r="21" spans="1:9" s="43" customFormat="1" ht="13.8">
      <c r="A21" s="44">
        <v>3</v>
      </c>
      <c r="B21" s="46" t="s">
        <v>48</v>
      </c>
      <c r="C21" s="46"/>
      <c r="D21" s="46"/>
      <c r="E21" s="46"/>
      <c r="F21" s="353">
        <v>2021</v>
      </c>
      <c r="G21" s="353"/>
      <c r="H21" s="45"/>
    </row>
    <row r="22" spans="1:9" s="43" customFormat="1" ht="13.8">
      <c r="A22" s="44">
        <v>4</v>
      </c>
      <c r="B22" s="354" t="s">
        <v>49</v>
      </c>
      <c r="C22" s="354"/>
      <c r="D22" s="354"/>
      <c r="E22" s="354"/>
      <c r="F22" s="355" t="s">
        <v>50</v>
      </c>
      <c r="G22" s="355"/>
    </row>
    <row r="23" spans="1:9" s="43" customFormat="1" ht="13.8">
      <c r="A23" s="44">
        <v>5</v>
      </c>
      <c r="B23" s="329" t="s">
        <v>51</v>
      </c>
      <c r="C23" s="329"/>
      <c r="D23" s="329"/>
      <c r="E23" s="329"/>
      <c r="F23" s="336">
        <v>12</v>
      </c>
      <c r="G23" s="336"/>
    </row>
    <row r="24" spans="1:9" s="43" customFormat="1" ht="13.8">
      <c r="A24" s="337"/>
      <c r="B24" s="337"/>
      <c r="C24" s="337"/>
      <c r="D24" s="337"/>
      <c r="E24" s="337"/>
      <c r="F24" s="47"/>
      <c r="G24" s="47"/>
    </row>
    <row r="25" spans="1:9" s="43" customFormat="1" ht="13.8">
      <c r="A25" s="339" t="s">
        <v>52</v>
      </c>
      <c r="B25" s="339"/>
      <c r="C25" s="339"/>
      <c r="D25" s="339"/>
      <c r="E25" s="339"/>
      <c r="F25" s="339"/>
      <c r="G25" s="339"/>
    </row>
    <row r="26" spans="1:9" s="43" customFormat="1" ht="13.8">
      <c r="A26" s="342" t="s">
        <v>53</v>
      </c>
      <c r="B26" s="342"/>
      <c r="C26" s="342"/>
      <c r="D26" s="342" t="s">
        <v>54</v>
      </c>
      <c r="E26" s="342"/>
      <c r="F26" s="342" t="s">
        <v>55</v>
      </c>
      <c r="G26" s="342"/>
    </row>
    <row r="27" spans="1:9" s="43" customFormat="1" ht="13.8">
      <c r="A27" s="361" t="s">
        <v>18</v>
      </c>
      <c r="B27" s="361"/>
      <c r="C27" s="361"/>
      <c r="D27" s="360" t="s">
        <v>56</v>
      </c>
      <c r="E27" s="360"/>
      <c r="F27" s="362">
        <v>1</v>
      </c>
      <c r="G27" s="336"/>
    </row>
    <row r="28" spans="1:9" s="43" customFormat="1" ht="13.8">
      <c r="A28" s="48"/>
      <c r="B28" s="48"/>
      <c r="C28" s="48"/>
      <c r="D28" s="49"/>
      <c r="E28" s="49"/>
      <c r="F28" s="48"/>
      <c r="G28" s="48"/>
    </row>
    <row r="29" spans="1:9" s="43" customFormat="1" ht="13.8">
      <c r="A29" s="338" t="s">
        <v>57</v>
      </c>
      <c r="B29" s="338"/>
      <c r="C29" s="338"/>
      <c r="D29" s="338"/>
      <c r="E29" s="338"/>
      <c r="F29" s="338"/>
      <c r="G29" s="338"/>
    </row>
    <row r="30" spans="1:9" s="43" customFormat="1" ht="13.8">
      <c r="A30" s="339" t="s">
        <v>58</v>
      </c>
      <c r="B30" s="339"/>
      <c r="C30" s="339"/>
      <c r="D30" s="339"/>
      <c r="E30" s="339"/>
      <c r="F30" s="339"/>
      <c r="G30" s="339"/>
    </row>
    <row r="31" spans="1:9" s="43" customFormat="1" ht="13.8">
      <c r="A31" s="44">
        <v>1</v>
      </c>
      <c r="B31" s="329" t="s">
        <v>59</v>
      </c>
      <c r="C31" s="329"/>
      <c r="D31" s="329"/>
      <c r="E31" s="329"/>
      <c r="F31" s="340" t="str">
        <f>D27</f>
        <v>Posto de Serviço</v>
      </c>
      <c r="G31" s="336"/>
    </row>
    <row r="32" spans="1:9" s="43" customFormat="1" ht="18">
      <c r="A32" s="44">
        <v>2</v>
      </c>
      <c r="B32" s="329" t="s">
        <v>60</v>
      </c>
      <c r="C32" s="329"/>
      <c r="D32" s="329"/>
      <c r="E32" s="329"/>
      <c r="F32" s="341">
        <v>2526.4699999999998</v>
      </c>
      <c r="G32" s="341"/>
      <c r="I32" s="50"/>
    </row>
    <row r="33" spans="1:7" s="43" customFormat="1" ht="13.8">
      <c r="A33" s="44">
        <v>3</v>
      </c>
      <c r="B33" s="329" t="s">
        <v>61</v>
      </c>
      <c r="C33" s="329"/>
      <c r="D33" s="329"/>
      <c r="E33" s="329"/>
      <c r="F33" s="361" t="s">
        <v>62</v>
      </c>
      <c r="G33" s="361"/>
    </row>
    <row r="34" spans="1:7" s="43" customFormat="1" ht="13.8">
      <c r="A34" s="44">
        <v>4</v>
      </c>
      <c r="B34" s="329" t="s">
        <v>63</v>
      </c>
      <c r="C34" s="329"/>
      <c r="D34" s="329"/>
      <c r="E34" s="329"/>
      <c r="F34" s="367">
        <v>1212</v>
      </c>
      <c r="G34" s="367"/>
    </row>
    <row r="35" spans="1:7" s="43" customFormat="1" ht="13.8">
      <c r="A35" s="44">
        <v>5</v>
      </c>
      <c r="B35" s="329" t="s">
        <v>64</v>
      </c>
      <c r="C35" s="329"/>
      <c r="D35" s="329"/>
      <c r="E35" s="329"/>
      <c r="F35" s="363" t="s">
        <v>65</v>
      </c>
      <c r="G35" s="363"/>
    </row>
    <row r="36" spans="1:7" s="43" customFormat="1" ht="13.8">
      <c r="A36" s="44">
        <v>6</v>
      </c>
      <c r="B36" s="329" t="s">
        <v>66</v>
      </c>
      <c r="C36" s="329"/>
      <c r="D36" s="329"/>
      <c r="E36" s="329"/>
      <c r="F36" s="363" t="s">
        <v>67</v>
      </c>
      <c r="G36" s="363"/>
    </row>
    <row r="37" spans="1:7" s="43" customFormat="1" ht="13.8">
      <c r="A37" s="44">
        <v>7</v>
      </c>
      <c r="B37" s="329" t="s">
        <v>68</v>
      </c>
      <c r="C37" s="329"/>
      <c r="D37" s="329"/>
      <c r="E37" s="329"/>
      <c r="F37" s="336" t="s">
        <v>69</v>
      </c>
      <c r="G37" s="336"/>
    </row>
    <row r="38" spans="1:7">
      <c r="G38" s="51"/>
    </row>
    <row r="39" spans="1:7" ht="13.8">
      <c r="A39" s="283" t="s">
        <v>70</v>
      </c>
      <c r="B39" s="284"/>
      <c r="C39" s="284"/>
      <c r="D39" s="284"/>
      <c r="E39" s="284"/>
      <c r="F39" s="284"/>
      <c r="G39" s="285"/>
    </row>
    <row r="40" spans="1:7" ht="13.8">
      <c r="A40" s="52">
        <v>1</v>
      </c>
      <c r="B40" s="364" t="s">
        <v>71</v>
      </c>
      <c r="C40" s="365"/>
      <c r="D40" s="365"/>
      <c r="E40" s="365"/>
      <c r="F40" s="366"/>
      <c r="G40" s="56" t="s">
        <v>72</v>
      </c>
    </row>
    <row r="41" spans="1:7" ht="13.8">
      <c r="A41" s="44" t="s">
        <v>73</v>
      </c>
      <c r="B41" s="326" t="s">
        <v>74</v>
      </c>
      <c r="C41" s="327"/>
      <c r="D41" s="327"/>
      <c r="E41" s="327"/>
      <c r="F41" s="328"/>
      <c r="G41" s="53">
        <f>F32</f>
        <v>2526.4699999999998</v>
      </c>
    </row>
    <row r="42" spans="1:7" ht="13.8">
      <c r="A42" s="44" t="s">
        <v>75</v>
      </c>
      <c r="B42" s="326" t="s">
        <v>76</v>
      </c>
      <c r="C42" s="327"/>
      <c r="D42" s="327"/>
      <c r="E42" s="327"/>
      <c r="F42" s="328"/>
      <c r="G42" s="53">
        <v>0</v>
      </c>
    </row>
    <row r="43" spans="1:7" ht="13.8">
      <c r="A43" s="44" t="s">
        <v>77</v>
      </c>
      <c r="B43" s="326" t="s">
        <v>78</v>
      </c>
      <c r="C43" s="327"/>
      <c r="D43" s="327"/>
      <c r="E43" s="327"/>
      <c r="F43" s="328"/>
      <c r="G43" s="53">
        <v>0</v>
      </c>
    </row>
    <row r="44" spans="1:7" ht="13.8">
      <c r="A44" s="44" t="s">
        <v>79</v>
      </c>
      <c r="B44" s="326" t="s">
        <v>80</v>
      </c>
      <c r="C44" s="327"/>
      <c r="D44" s="327"/>
      <c r="E44" s="327"/>
      <c r="F44" s="328"/>
      <c r="G44" s="53">
        <v>0</v>
      </c>
    </row>
    <row r="45" spans="1:7" ht="13.8">
      <c r="A45" s="44" t="s">
        <v>81</v>
      </c>
      <c r="B45" s="326" t="s">
        <v>82</v>
      </c>
      <c r="C45" s="327"/>
      <c r="D45" s="327"/>
      <c r="E45" s="327"/>
      <c r="F45" s="328"/>
      <c r="G45" s="53">
        <v>0</v>
      </c>
    </row>
    <row r="46" spans="1:7" ht="13.8">
      <c r="A46" s="44" t="s">
        <v>83</v>
      </c>
      <c r="B46" s="326" t="s">
        <v>84</v>
      </c>
      <c r="C46" s="327"/>
      <c r="D46" s="327"/>
      <c r="E46" s="327"/>
      <c r="F46" s="328"/>
      <c r="G46" s="53">
        <v>0</v>
      </c>
    </row>
    <row r="47" spans="1:7" ht="13.8">
      <c r="A47" s="44" t="s">
        <v>85</v>
      </c>
      <c r="B47" s="326" t="s">
        <v>86</v>
      </c>
      <c r="C47" s="327"/>
      <c r="D47" s="327"/>
      <c r="E47" s="327"/>
      <c r="F47" s="328"/>
      <c r="G47" s="53">
        <v>0</v>
      </c>
    </row>
    <row r="48" spans="1:7" ht="14.4">
      <c r="A48" s="44" t="s">
        <v>87</v>
      </c>
      <c r="B48" s="326" t="s">
        <v>88</v>
      </c>
      <c r="C48" s="327"/>
      <c r="D48" s="327"/>
      <c r="E48" s="327"/>
      <c r="F48" s="328"/>
      <c r="G48" s="54">
        <v>0</v>
      </c>
    </row>
    <row r="49" spans="1:7" ht="14.4">
      <c r="A49" s="44" t="s">
        <v>89</v>
      </c>
      <c r="B49" s="326" t="s">
        <v>90</v>
      </c>
      <c r="C49" s="327"/>
      <c r="D49" s="327"/>
      <c r="E49" s="327"/>
      <c r="F49" s="328"/>
      <c r="G49" s="54">
        <v>0</v>
      </c>
    </row>
    <row r="50" spans="1:7" ht="13.8">
      <c r="A50" s="283" t="s">
        <v>91</v>
      </c>
      <c r="B50" s="284"/>
      <c r="C50" s="284"/>
      <c r="D50" s="284"/>
      <c r="E50" s="284"/>
      <c r="F50" s="285"/>
      <c r="G50" s="55">
        <f>SUM(G41:G49)</f>
        <v>2526.4699999999998</v>
      </c>
    </row>
    <row r="51" spans="1:7" ht="13.8">
      <c r="A51" s="358"/>
      <c r="B51" s="358"/>
      <c r="C51" s="358"/>
      <c r="D51" s="358"/>
      <c r="E51" s="358"/>
      <c r="F51" s="358"/>
      <c r="G51" s="358"/>
    </row>
    <row r="52" spans="1:7" ht="13.8">
      <c r="A52" s="368" t="s">
        <v>92</v>
      </c>
      <c r="B52" s="368"/>
      <c r="C52" s="368"/>
      <c r="D52" s="368"/>
      <c r="E52" s="368"/>
      <c r="F52" s="368"/>
      <c r="G52" s="368"/>
    </row>
    <row r="53" spans="1:7" ht="13.8">
      <c r="A53" s="283" t="s">
        <v>93</v>
      </c>
      <c r="B53" s="284"/>
      <c r="C53" s="284"/>
      <c r="D53" s="284"/>
      <c r="E53" s="284"/>
      <c r="F53" s="284"/>
      <c r="G53" s="285"/>
    </row>
    <row r="54" spans="1:7" ht="13.8">
      <c r="A54" s="56">
        <v>2</v>
      </c>
      <c r="B54" s="283" t="s">
        <v>94</v>
      </c>
      <c r="C54" s="284"/>
      <c r="D54" s="284"/>
      <c r="E54" s="285"/>
      <c r="F54" s="56" t="s">
        <v>95</v>
      </c>
      <c r="G54" s="56" t="s">
        <v>72</v>
      </c>
    </row>
    <row r="55" spans="1:7" ht="13.8">
      <c r="A55" s="44" t="s">
        <v>73</v>
      </c>
      <c r="B55" s="334" t="s">
        <v>96</v>
      </c>
      <c r="C55" s="334"/>
      <c r="D55" s="334"/>
      <c r="E55" s="334"/>
      <c r="F55" s="57">
        <v>8.3299999999999999E-2</v>
      </c>
      <c r="G55" s="53">
        <f>F55*G50</f>
        <v>210.45495099999999</v>
      </c>
    </row>
    <row r="56" spans="1:7" ht="13.8">
      <c r="A56" s="58" t="s">
        <v>75</v>
      </c>
      <c r="B56" s="326" t="s">
        <v>97</v>
      </c>
      <c r="C56" s="327"/>
      <c r="D56" s="327"/>
      <c r="E56" s="328"/>
      <c r="F56" s="59">
        <v>0.121</v>
      </c>
      <c r="G56" s="53">
        <f>F56*G50</f>
        <v>305.70286999999996</v>
      </c>
    </row>
    <row r="57" spans="1:7" ht="13.8">
      <c r="A57" s="283" t="s">
        <v>98</v>
      </c>
      <c r="B57" s="284"/>
      <c r="C57" s="284"/>
      <c r="D57" s="284"/>
      <c r="E57" s="285"/>
      <c r="F57" s="60">
        <f>F55+F56</f>
        <v>0.20429999999999998</v>
      </c>
      <c r="G57" s="61">
        <f>SUM(G55:G56)</f>
        <v>516.15782100000001</v>
      </c>
    </row>
    <row r="58" spans="1:7" ht="13.8">
      <c r="A58" s="62"/>
      <c r="B58" s="62"/>
      <c r="C58" s="62"/>
      <c r="D58" s="62"/>
      <c r="E58" s="62"/>
      <c r="F58" s="62"/>
      <c r="G58" s="62"/>
    </row>
    <row r="59" spans="1:7" ht="13.8">
      <c r="A59" s="369" t="s">
        <v>99</v>
      </c>
      <c r="B59" s="370"/>
      <c r="C59" s="370"/>
      <c r="D59" s="370"/>
      <c r="E59" s="370"/>
      <c r="F59" s="370"/>
      <c r="G59" s="371"/>
    </row>
    <row r="60" spans="1:7" ht="13.8">
      <c r="A60" s="56" t="s">
        <v>100</v>
      </c>
      <c r="B60" s="283" t="s">
        <v>101</v>
      </c>
      <c r="C60" s="284"/>
      <c r="D60" s="284"/>
      <c r="E60" s="285"/>
      <c r="F60" s="56" t="s">
        <v>95</v>
      </c>
      <c r="G60" s="56" t="s">
        <v>72</v>
      </c>
    </row>
    <row r="61" spans="1:7" ht="13.8">
      <c r="A61" s="44" t="s">
        <v>73</v>
      </c>
      <c r="B61" s="334" t="s">
        <v>102</v>
      </c>
      <c r="C61" s="334"/>
      <c r="D61" s="334"/>
      <c r="E61" s="334"/>
      <c r="F61" s="63">
        <v>0.2</v>
      </c>
      <c r="G61" s="53">
        <f>(G50+G57)*F61</f>
        <v>608.52556420000008</v>
      </c>
    </row>
    <row r="62" spans="1:7" ht="13.8">
      <c r="A62" s="44" t="s">
        <v>75</v>
      </c>
      <c r="B62" s="326" t="s">
        <v>103</v>
      </c>
      <c r="C62" s="327"/>
      <c r="D62" s="327"/>
      <c r="E62" s="328"/>
      <c r="F62" s="63">
        <v>1.4999999999999999E-2</v>
      </c>
      <c r="G62" s="53">
        <f>(G50+G57)*F62</f>
        <v>45.639417314999996</v>
      </c>
    </row>
    <row r="63" spans="1:7" ht="13.8">
      <c r="A63" s="44" t="s">
        <v>77</v>
      </c>
      <c r="B63" s="334" t="s">
        <v>104</v>
      </c>
      <c r="C63" s="334"/>
      <c r="D63" s="334"/>
      <c r="E63" s="334"/>
      <c r="F63" s="57">
        <v>0.01</v>
      </c>
      <c r="G63" s="53">
        <f>(G50+G57)*F63</f>
        <v>30.42627821</v>
      </c>
    </row>
    <row r="64" spans="1:7" ht="13.8">
      <c r="A64" s="44" t="s">
        <v>79</v>
      </c>
      <c r="B64" s="334" t="s">
        <v>105</v>
      </c>
      <c r="C64" s="334"/>
      <c r="D64" s="334"/>
      <c r="E64" s="334"/>
      <c r="F64" s="57">
        <v>2E-3</v>
      </c>
      <c r="G64" s="53">
        <f>(G50+G57)*F64</f>
        <v>6.0852556419999999</v>
      </c>
    </row>
    <row r="65" spans="1:10" ht="13.8">
      <c r="A65" s="44" t="s">
        <v>81</v>
      </c>
      <c r="B65" s="334" t="s">
        <v>106</v>
      </c>
      <c r="C65" s="334"/>
      <c r="D65" s="334"/>
      <c r="E65" s="334"/>
      <c r="F65" s="57">
        <v>2.5000000000000001E-2</v>
      </c>
      <c r="G65" s="53">
        <f>(G50+G57)*F65</f>
        <v>76.06569552500001</v>
      </c>
    </row>
    <row r="66" spans="1:10" ht="13.8">
      <c r="A66" s="44" t="s">
        <v>83</v>
      </c>
      <c r="B66" s="334" t="s">
        <v>107</v>
      </c>
      <c r="C66" s="334"/>
      <c r="D66" s="334"/>
      <c r="E66" s="334"/>
      <c r="F66" s="57">
        <v>0.08</v>
      </c>
      <c r="G66" s="53">
        <f>(G50+G57)*F66</f>
        <v>243.41022568</v>
      </c>
    </row>
    <row r="67" spans="1:10" ht="13.8">
      <c r="A67" s="44" t="s">
        <v>85</v>
      </c>
      <c r="B67" s="334" t="s">
        <v>108</v>
      </c>
      <c r="C67" s="334"/>
      <c r="D67" s="334"/>
      <c r="E67" s="334"/>
      <c r="F67" s="57">
        <v>0.01</v>
      </c>
      <c r="G67" s="53">
        <f>(G50+G57)*F67</f>
        <v>30.42627821</v>
      </c>
    </row>
    <row r="68" spans="1:10" ht="13.8">
      <c r="A68" s="44" t="s">
        <v>87</v>
      </c>
      <c r="B68" s="334" t="s">
        <v>109</v>
      </c>
      <c r="C68" s="334"/>
      <c r="D68" s="334"/>
      <c r="E68" s="334"/>
      <c r="F68" s="57">
        <v>6.0000000000000001E-3</v>
      </c>
      <c r="G68" s="53">
        <f>(G50+G57)*F68</f>
        <v>18.255766926</v>
      </c>
    </row>
    <row r="69" spans="1:10" ht="13.8">
      <c r="A69" s="283" t="s">
        <v>110</v>
      </c>
      <c r="B69" s="284"/>
      <c r="C69" s="284"/>
      <c r="D69" s="284"/>
      <c r="E69" s="285"/>
      <c r="F69" s="64">
        <f>SUM(F61:F68)</f>
        <v>0.34800000000000009</v>
      </c>
      <c r="G69" s="61">
        <f>SUM(G61:G68)</f>
        <v>1058.8344817079999</v>
      </c>
    </row>
    <row r="70" spans="1:10" ht="13.8">
      <c r="A70" s="62"/>
      <c r="B70" s="62"/>
      <c r="C70" s="62"/>
      <c r="D70" s="62"/>
      <c r="E70" s="62"/>
      <c r="F70" s="62"/>
      <c r="G70" s="62"/>
    </row>
    <row r="71" spans="1:10" ht="13.8">
      <c r="A71" s="372" t="s">
        <v>111</v>
      </c>
      <c r="B71" s="372"/>
      <c r="C71" s="372"/>
      <c r="D71" s="372"/>
      <c r="E71" s="372"/>
      <c r="F71" s="372"/>
      <c r="G71" s="372"/>
    </row>
    <row r="72" spans="1:10" ht="13.8">
      <c r="A72" s="56" t="s">
        <v>112</v>
      </c>
      <c r="B72" s="283" t="s">
        <v>113</v>
      </c>
      <c r="C72" s="284"/>
      <c r="D72" s="284"/>
      <c r="E72" s="284"/>
      <c r="F72" s="285"/>
      <c r="G72" s="56" t="s">
        <v>72</v>
      </c>
      <c r="I72" s="325" t="s">
        <v>190</v>
      </c>
      <c r="J72" s="325"/>
    </row>
    <row r="73" spans="1:10" ht="14.4">
      <c r="A73" s="44" t="s">
        <v>73</v>
      </c>
      <c r="B73" s="334" t="s">
        <v>192</v>
      </c>
      <c r="C73" s="334"/>
      <c r="D73" s="334"/>
      <c r="E73" s="334"/>
      <c r="F73" s="334"/>
      <c r="G73" s="65">
        <f>J77-J78</f>
        <v>43.411800000000028</v>
      </c>
      <c r="I73" s="121">
        <v>24.54</v>
      </c>
      <c r="J73" s="122">
        <f>I73*22</f>
        <v>539.88</v>
      </c>
    </row>
    <row r="74" spans="1:10" ht="14.4">
      <c r="A74" s="44" t="s">
        <v>75</v>
      </c>
      <c r="B74" s="334" t="s">
        <v>191</v>
      </c>
      <c r="C74" s="334"/>
      <c r="D74" s="334"/>
      <c r="E74" s="334"/>
      <c r="F74" s="334"/>
      <c r="G74" s="66">
        <f>J73-J74</f>
        <v>431.904</v>
      </c>
      <c r="I74" s="123">
        <v>0.2</v>
      </c>
      <c r="J74" s="121">
        <f>J73*I74</f>
        <v>107.976</v>
      </c>
    </row>
    <row r="75" spans="1:10" ht="13.8">
      <c r="A75" s="44" t="s">
        <v>77</v>
      </c>
      <c r="B75" s="334" t="s">
        <v>187</v>
      </c>
      <c r="C75" s="334"/>
      <c r="D75" s="334"/>
      <c r="E75" s="334"/>
      <c r="F75" s="334"/>
      <c r="G75" s="67">
        <v>47.52</v>
      </c>
    </row>
    <row r="76" spans="1:10" ht="13.8">
      <c r="A76" s="44"/>
      <c r="B76" s="334"/>
      <c r="C76" s="334"/>
      <c r="D76" s="334"/>
      <c r="E76" s="334"/>
      <c r="F76" s="334"/>
      <c r="G76" s="67"/>
      <c r="I76" s="325" t="s">
        <v>209</v>
      </c>
      <c r="J76" s="325"/>
    </row>
    <row r="77" spans="1:10" ht="14.4">
      <c r="A77" s="44"/>
      <c r="B77" s="334"/>
      <c r="C77" s="334"/>
      <c r="D77" s="334"/>
      <c r="E77" s="334"/>
      <c r="F77" s="334"/>
      <c r="G77" s="68"/>
      <c r="I77" s="121">
        <f>3.75*2</f>
        <v>7.5</v>
      </c>
      <c r="J77" s="122">
        <f>I77*26</f>
        <v>195</v>
      </c>
    </row>
    <row r="78" spans="1:10" ht="14.4">
      <c r="A78" s="44"/>
      <c r="B78" s="334"/>
      <c r="C78" s="334"/>
      <c r="D78" s="334"/>
      <c r="E78" s="334"/>
      <c r="F78" s="334"/>
      <c r="G78" s="67"/>
      <c r="I78" s="123">
        <v>0.06</v>
      </c>
      <c r="J78" s="121">
        <f>G50*I78</f>
        <v>151.58819999999997</v>
      </c>
    </row>
    <row r="79" spans="1:10" ht="13.8">
      <c r="A79" s="283" t="s">
        <v>114</v>
      </c>
      <c r="B79" s="284"/>
      <c r="C79" s="284"/>
      <c r="D79" s="284"/>
      <c r="E79" s="284"/>
      <c r="F79" s="285"/>
      <c r="G79" s="61">
        <f>SUM(G73:G78)</f>
        <v>522.83580000000006</v>
      </c>
    </row>
    <row r="80" spans="1:10" ht="13.8">
      <c r="A80" s="379"/>
      <c r="B80" s="379"/>
      <c r="C80" s="379"/>
      <c r="D80" s="379"/>
      <c r="E80" s="379"/>
      <c r="F80" s="379"/>
      <c r="G80" s="379"/>
    </row>
    <row r="81" spans="1:7" ht="13.8">
      <c r="A81" s="372" t="s">
        <v>115</v>
      </c>
      <c r="B81" s="372"/>
      <c r="C81" s="372"/>
      <c r="D81" s="372"/>
      <c r="E81" s="372"/>
      <c r="F81" s="372"/>
      <c r="G81" s="372"/>
    </row>
    <row r="82" spans="1:7" ht="13.8">
      <c r="A82" s="44" t="s">
        <v>116</v>
      </c>
      <c r="B82" s="334" t="s">
        <v>117</v>
      </c>
      <c r="C82" s="334"/>
      <c r="D82" s="334"/>
      <c r="E82" s="334"/>
      <c r="F82" s="334"/>
      <c r="G82" s="53">
        <f>G57</f>
        <v>516.15782100000001</v>
      </c>
    </row>
    <row r="83" spans="1:7" ht="13.8">
      <c r="A83" s="44" t="s">
        <v>100</v>
      </c>
      <c r="B83" s="380" t="s">
        <v>101</v>
      </c>
      <c r="C83" s="380"/>
      <c r="D83" s="380"/>
      <c r="E83" s="380"/>
      <c r="F83" s="380"/>
      <c r="G83" s="53">
        <f>G69</f>
        <v>1058.8344817079999</v>
      </c>
    </row>
    <row r="84" spans="1:7" ht="13.8">
      <c r="A84" s="44" t="s">
        <v>112</v>
      </c>
      <c r="B84" s="380" t="s">
        <v>113</v>
      </c>
      <c r="C84" s="380"/>
      <c r="D84" s="380"/>
      <c r="E84" s="380"/>
      <c r="F84" s="380"/>
      <c r="G84" s="53">
        <f>G79</f>
        <v>522.83580000000006</v>
      </c>
    </row>
    <row r="85" spans="1:7" ht="13.8">
      <c r="A85" s="368" t="s">
        <v>118</v>
      </c>
      <c r="B85" s="368"/>
      <c r="C85" s="368"/>
      <c r="D85" s="368"/>
      <c r="E85" s="368"/>
      <c r="F85" s="368"/>
      <c r="G85" s="69">
        <f>G82+G83+G84</f>
        <v>2097.8281027080002</v>
      </c>
    </row>
    <row r="86" spans="1:7" ht="13.8">
      <c r="A86" s="62"/>
      <c r="B86" s="62"/>
      <c r="C86" s="62"/>
      <c r="D86" s="62"/>
      <c r="E86" s="62"/>
      <c r="F86" s="62"/>
      <c r="G86" s="62"/>
    </row>
    <row r="87" spans="1:7" ht="13.8">
      <c r="A87" s="283" t="s">
        <v>119</v>
      </c>
      <c r="B87" s="284"/>
      <c r="C87" s="284"/>
      <c r="D87" s="284"/>
      <c r="E87" s="284"/>
      <c r="F87" s="284"/>
      <c r="G87" s="285"/>
    </row>
    <row r="88" spans="1:7" ht="13.8">
      <c r="A88" s="56">
        <v>3</v>
      </c>
      <c r="B88" s="283" t="s">
        <v>120</v>
      </c>
      <c r="C88" s="284"/>
      <c r="D88" s="284"/>
      <c r="E88" s="285"/>
      <c r="F88" s="56" t="s">
        <v>95</v>
      </c>
      <c r="G88" s="56" t="s">
        <v>72</v>
      </c>
    </row>
    <row r="89" spans="1:7" ht="13.8">
      <c r="A89" s="44" t="s">
        <v>73</v>
      </c>
      <c r="B89" s="334" t="s">
        <v>121</v>
      </c>
      <c r="C89" s="334"/>
      <c r="D89" s="334"/>
      <c r="E89" s="334"/>
      <c r="F89" s="70">
        <f>'MEMÓRIA DE CÁLCULO'!D27</f>
        <v>4.1999999999999997E-3</v>
      </c>
      <c r="G89" s="53">
        <f>F89*G50</f>
        <v>10.611173999999998</v>
      </c>
    </row>
    <row r="90" spans="1:7" ht="13.8">
      <c r="A90" s="44" t="s">
        <v>75</v>
      </c>
      <c r="B90" s="373" t="s">
        <v>122</v>
      </c>
      <c r="C90" s="374"/>
      <c r="D90" s="374"/>
      <c r="E90" s="375"/>
      <c r="F90" s="70">
        <v>2.9999999999999997E-4</v>
      </c>
      <c r="G90" s="53">
        <f>G89*8%</f>
        <v>0.84889391999999986</v>
      </c>
    </row>
    <row r="91" spans="1:7" ht="13.8">
      <c r="A91" s="44" t="s">
        <v>79</v>
      </c>
      <c r="B91" s="334" t="s">
        <v>123</v>
      </c>
      <c r="C91" s="334"/>
      <c r="D91" s="334"/>
      <c r="E91" s="334"/>
      <c r="F91" s="71">
        <v>1.9400000000000001E-2</v>
      </c>
      <c r="G91" s="53">
        <f>F91*G50</f>
        <v>49.013517999999998</v>
      </c>
    </row>
    <row r="92" spans="1:7" ht="30" customHeight="1">
      <c r="A92" s="44" t="s">
        <v>81</v>
      </c>
      <c r="B92" s="373" t="s">
        <v>124</v>
      </c>
      <c r="C92" s="374"/>
      <c r="D92" s="374"/>
      <c r="E92" s="375"/>
      <c r="F92" s="72">
        <f>F91*F69</f>
        <v>6.7512000000000015E-3</v>
      </c>
      <c r="G92" s="53">
        <f>F92*G50</f>
        <v>17.056704264000004</v>
      </c>
    </row>
    <row r="93" spans="1:7" ht="28.5" customHeight="1">
      <c r="A93" s="44" t="s">
        <v>83</v>
      </c>
      <c r="B93" s="389" t="s">
        <v>125</v>
      </c>
      <c r="C93" s="390"/>
      <c r="D93" s="390"/>
      <c r="E93" s="391"/>
      <c r="F93" s="73">
        <v>0.04</v>
      </c>
      <c r="G93" s="53">
        <f>F93*G50</f>
        <v>101.05879999999999</v>
      </c>
    </row>
    <row r="94" spans="1:7" ht="13.8">
      <c r="A94" s="283" t="s">
        <v>126</v>
      </c>
      <c r="B94" s="284"/>
      <c r="C94" s="284"/>
      <c r="D94" s="284"/>
      <c r="E94" s="285"/>
      <c r="F94" s="64">
        <f>SUM(F89:F93)</f>
        <v>7.0651199999999997E-2</v>
      </c>
      <c r="G94" s="61">
        <f>SUM(G89:G93)</f>
        <v>178.58909018399999</v>
      </c>
    </row>
    <row r="95" spans="1:7" ht="13.8">
      <c r="A95" s="62"/>
      <c r="B95" s="62"/>
      <c r="C95" s="62"/>
      <c r="D95" s="62"/>
      <c r="E95" s="62"/>
      <c r="F95" s="62"/>
      <c r="G95" s="62"/>
    </row>
    <row r="96" spans="1:7" ht="13.8">
      <c r="A96" s="283" t="s">
        <v>127</v>
      </c>
      <c r="B96" s="284"/>
      <c r="C96" s="284"/>
      <c r="D96" s="284"/>
      <c r="E96" s="284"/>
      <c r="F96" s="284"/>
      <c r="G96" s="285"/>
    </row>
    <row r="97" spans="1:7" ht="13.8">
      <c r="A97" s="283" t="s">
        <v>128</v>
      </c>
      <c r="B97" s="284"/>
      <c r="C97" s="284"/>
      <c r="D97" s="284"/>
      <c r="E97" s="284"/>
      <c r="F97" s="284"/>
      <c r="G97" s="285"/>
    </row>
    <row r="98" spans="1:7" ht="13.8">
      <c r="A98" s="74" t="s">
        <v>129</v>
      </c>
      <c r="B98" s="376" t="s">
        <v>130</v>
      </c>
      <c r="C98" s="377"/>
      <c r="D98" s="377"/>
      <c r="E98" s="378"/>
      <c r="F98" s="74" t="s">
        <v>95</v>
      </c>
      <c r="G98" s="74" t="s">
        <v>72</v>
      </c>
    </row>
    <row r="99" spans="1:7" ht="13.8">
      <c r="A99" s="44" t="s">
        <v>73</v>
      </c>
      <c r="B99" s="385" t="s">
        <v>131</v>
      </c>
      <c r="C99" s="385"/>
      <c r="D99" s="385"/>
      <c r="E99" s="385"/>
      <c r="F99" s="75">
        <f>'MEMÓRIA DE CÁLCULO'!D37</f>
        <v>9.2999999999999992E-3</v>
      </c>
      <c r="G99" s="76">
        <f>F99*G50</f>
        <v>23.496170999999997</v>
      </c>
    </row>
    <row r="100" spans="1:7" ht="13.8">
      <c r="A100" s="44" t="s">
        <v>75</v>
      </c>
      <c r="B100" s="385" t="s">
        <v>132</v>
      </c>
      <c r="C100" s="385"/>
      <c r="D100" s="385"/>
      <c r="E100" s="385"/>
      <c r="F100" s="77">
        <f>'MEMÓRIA DE CÁLCULO'!D38</f>
        <v>8.2000000000000007E-3</v>
      </c>
      <c r="G100" s="78">
        <f>F100*G50</f>
        <v>20.717054000000001</v>
      </c>
    </row>
    <row r="101" spans="1:7" ht="13.8">
      <c r="A101" s="44" t="s">
        <v>77</v>
      </c>
      <c r="B101" s="385" t="s">
        <v>133</v>
      </c>
      <c r="C101" s="385"/>
      <c r="D101" s="385"/>
      <c r="E101" s="385"/>
      <c r="F101" s="77">
        <v>2.0000000000000001E-4</v>
      </c>
      <c r="G101" s="78">
        <f>F101*G50</f>
        <v>0.50529400000000002</v>
      </c>
    </row>
    <row r="102" spans="1:7" ht="13.8">
      <c r="A102" s="44" t="s">
        <v>79</v>
      </c>
      <c r="B102" s="385" t="s">
        <v>134</v>
      </c>
      <c r="C102" s="385"/>
      <c r="D102" s="385"/>
      <c r="E102" s="385"/>
      <c r="F102" s="77">
        <f>'MEMÓRIA DE CÁLCULO'!D40</f>
        <v>2.9999999999999997E-4</v>
      </c>
      <c r="G102" s="78">
        <f>F102*G50</f>
        <v>0.75794099999999986</v>
      </c>
    </row>
    <row r="103" spans="1:7" ht="13.8">
      <c r="A103" s="44" t="s">
        <v>81</v>
      </c>
      <c r="B103" s="385" t="s">
        <v>135</v>
      </c>
      <c r="C103" s="385"/>
      <c r="D103" s="385"/>
      <c r="E103" s="385"/>
      <c r="F103" s="77">
        <f>'MEMÓRIA DE CÁLCULO'!D41</f>
        <v>1.2999999999999999E-3</v>
      </c>
      <c r="G103" s="78">
        <f>F103*G50</f>
        <v>3.2844109999999995</v>
      </c>
    </row>
    <row r="104" spans="1:7" ht="13.8">
      <c r="A104" s="44" t="s">
        <v>83</v>
      </c>
      <c r="B104" s="385" t="s">
        <v>136</v>
      </c>
      <c r="C104" s="385"/>
      <c r="D104" s="385"/>
      <c r="E104" s="385"/>
      <c r="F104" s="77">
        <f>'MEMÓRIA DE CÁLCULO'!D42</f>
        <v>1.66E-2</v>
      </c>
      <c r="G104" s="78">
        <f>F104*G50</f>
        <v>41.939401999999994</v>
      </c>
    </row>
    <row r="105" spans="1:7" ht="13.8">
      <c r="A105" s="115" t="s">
        <v>85</v>
      </c>
      <c r="B105" s="284" t="s">
        <v>265</v>
      </c>
      <c r="C105" s="284"/>
      <c r="D105" s="284"/>
      <c r="E105" s="285"/>
      <c r="F105" s="64">
        <f>F99+F100+F101+F102+F103+F104</f>
        <v>3.5900000000000001E-2</v>
      </c>
      <c r="G105" s="61">
        <f>SUM(G99:G104)</f>
        <v>90.700272999999981</v>
      </c>
    </row>
    <row r="106" spans="1:7" ht="13.8">
      <c r="A106" s="79" t="s">
        <v>87</v>
      </c>
      <c r="B106" s="381" t="s">
        <v>264</v>
      </c>
      <c r="C106" s="382"/>
      <c r="D106" s="382"/>
      <c r="E106" s="383"/>
      <c r="F106" s="80">
        <f>F105*F69</f>
        <v>1.2493200000000003E-2</v>
      </c>
      <c r="G106" s="55">
        <f>F106*G50</f>
        <v>31.563695004000007</v>
      </c>
    </row>
    <row r="107" spans="1:7" ht="13.8">
      <c r="A107" s="56"/>
      <c r="B107" s="283" t="s">
        <v>137</v>
      </c>
      <c r="C107" s="284"/>
      <c r="D107" s="284"/>
      <c r="E107" s="285"/>
      <c r="F107" s="64">
        <f>F105+F106</f>
        <v>4.8393200000000004E-2</v>
      </c>
      <c r="G107" s="61">
        <f>G105+G106</f>
        <v>122.26396800399999</v>
      </c>
    </row>
    <row r="108" spans="1:7" ht="13.8">
      <c r="A108" s="62"/>
      <c r="B108" s="62"/>
      <c r="C108" s="62"/>
      <c r="D108" s="62"/>
      <c r="E108" s="62"/>
      <c r="F108" s="62"/>
      <c r="G108" s="62"/>
    </row>
    <row r="109" spans="1:7" ht="13.8">
      <c r="A109" s="283" t="s">
        <v>138</v>
      </c>
      <c r="B109" s="284"/>
      <c r="C109" s="284"/>
      <c r="D109" s="284"/>
      <c r="E109" s="284"/>
      <c r="F109" s="284"/>
      <c r="G109" s="285"/>
    </row>
    <row r="110" spans="1:7" ht="13.8">
      <c r="A110" s="56" t="s">
        <v>139</v>
      </c>
      <c r="B110" s="364" t="s">
        <v>33</v>
      </c>
      <c r="C110" s="365"/>
      <c r="D110" s="365"/>
      <c r="E110" s="366"/>
      <c r="F110" s="56" t="s">
        <v>95</v>
      </c>
      <c r="G110" s="56" t="s">
        <v>72</v>
      </c>
    </row>
    <row r="111" spans="1:7" ht="13.8">
      <c r="A111" s="44" t="s">
        <v>73</v>
      </c>
      <c r="B111" s="384" t="s">
        <v>140</v>
      </c>
      <c r="C111" s="384"/>
      <c r="D111" s="384"/>
      <c r="E111" s="384"/>
      <c r="F111" s="57">
        <v>0.5</v>
      </c>
      <c r="G111" s="82">
        <v>0</v>
      </c>
    </row>
    <row r="112" spans="1:7" ht="13.8">
      <c r="A112" s="283" t="s">
        <v>141</v>
      </c>
      <c r="B112" s="284"/>
      <c r="C112" s="284"/>
      <c r="D112" s="284"/>
      <c r="E112" s="285"/>
      <c r="F112" s="64">
        <f>F111</f>
        <v>0.5</v>
      </c>
      <c r="G112" s="83">
        <f>G111</f>
        <v>0</v>
      </c>
    </row>
    <row r="113" spans="1:9" ht="13.8">
      <c r="A113" s="62"/>
      <c r="B113" s="62"/>
      <c r="C113" s="62"/>
      <c r="D113" s="62"/>
      <c r="E113" s="62"/>
      <c r="F113" s="62"/>
      <c r="G113" s="62"/>
    </row>
    <row r="114" spans="1:9" ht="13.8">
      <c r="A114" s="372" t="s">
        <v>142</v>
      </c>
      <c r="B114" s="372"/>
      <c r="C114" s="372"/>
      <c r="D114" s="372"/>
      <c r="E114" s="372"/>
      <c r="F114" s="372"/>
      <c r="G114" s="372"/>
    </row>
    <row r="115" spans="1:9" ht="13.8">
      <c r="A115" s="44" t="s">
        <v>129</v>
      </c>
      <c r="B115" s="326" t="str">
        <f>A97</f>
        <v>Submódulo 4.1 - Ausências Legais</v>
      </c>
      <c r="C115" s="327"/>
      <c r="D115" s="327"/>
      <c r="E115" s="327"/>
      <c r="F115" s="328"/>
      <c r="G115" s="53">
        <f>G105</f>
        <v>90.700272999999981</v>
      </c>
    </row>
    <row r="116" spans="1:9" ht="13.8">
      <c r="A116" s="44" t="s">
        <v>139</v>
      </c>
      <c r="B116" s="397" t="str">
        <f>A109</f>
        <v>Submódulo 4.2 - Intrajornada</v>
      </c>
      <c r="C116" s="398"/>
      <c r="D116" s="398"/>
      <c r="E116" s="398"/>
      <c r="F116" s="399"/>
      <c r="G116" s="53">
        <v>0</v>
      </c>
    </row>
    <row r="117" spans="1:9" ht="13.8">
      <c r="A117" s="368" t="s">
        <v>143</v>
      </c>
      <c r="B117" s="368"/>
      <c r="C117" s="368"/>
      <c r="D117" s="368"/>
      <c r="E117" s="368"/>
      <c r="F117" s="368"/>
      <c r="G117" s="84">
        <f>G115+G116</f>
        <v>90.700272999999981</v>
      </c>
    </row>
    <row r="118" spans="1:9" ht="13.8">
      <c r="A118" s="62"/>
      <c r="B118" s="62"/>
      <c r="C118" s="62"/>
      <c r="D118" s="62"/>
      <c r="E118" s="62"/>
      <c r="F118" s="62"/>
      <c r="G118" s="62"/>
    </row>
    <row r="119" spans="1:9" ht="13.8">
      <c r="A119" s="283" t="s">
        <v>144</v>
      </c>
      <c r="B119" s="284"/>
      <c r="C119" s="284"/>
      <c r="D119" s="284"/>
      <c r="E119" s="284"/>
      <c r="F119" s="284"/>
      <c r="G119" s="285"/>
    </row>
    <row r="120" spans="1:9" ht="13.8">
      <c r="A120" s="56">
        <v>5</v>
      </c>
      <c r="B120" s="368" t="s">
        <v>145</v>
      </c>
      <c r="C120" s="368"/>
      <c r="D120" s="368"/>
      <c r="E120" s="368"/>
      <c r="F120" s="368"/>
      <c r="G120" s="56" t="s">
        <v>72</v>
      </c>
    </row>
    <row r="121" spans="1:9" ht="13.8">
      <c r="A121" s="44" t="s">
        <v>73</v>
      </c>
      <c r="B121" s="334" t="s">
        <v>201</v>
      </c>
      <c r="C121" s="334"/>
      <c r="D121" s="334"/>
      <c r="E121" s="334"/>
      <c r="F121" s="334"/>
      <c r="G121" s="53">
        <f>'Crachá Identificaçao'!E4</f>
        <v>5</v>
      </c>
    </row>
    <row r="122" spans="1:9" ht="13.8">
      <c r="A122" s="113" t="s">
        <v>75</v>
      </c>
      <c r="B122" s="326" t="s">
        <v>204</v>
      </c>
      <c r="C122" s="327"/>
      <c r="D122" s="327"/>
      <c r="E122" s="327"/>
      <c r="F122" s="328"/>
      <c r="G122" s="53">
        <f>UNIFORME!E5</f>
        <v>20</v>
      </c>
    </row>
    <row r="123" spans="1:9" ht="13.8">
      <c r="A123" s="44" t="s">
        <v>77</v>
      </c>
      <c r="B123" s="327" t="s">
        <v>208</v>
      </c>
      <c r="C123" s="327"/>
      <c r="D123" s="327"/>
      <c r="E123" s="327"/>
      <c r="F123" s="328"/>
      <c r="G123" s="53">
        <f>MATERIAIS!E5</f>
        <v>11.217948717948719</v>
      </c>
    </row>
    <row r="124" spans="1:9" ht="13.8">
      <c r="A124" s="283" t="s">
        <v>146</v>
      </c>
      <c r="B124" s="284"/>
      <c r="C124" s="284"/>
      <c r="D124" s="284"/>
      <c r="E124" s="284"/>
      <c r="F124" s="285"/>
      <c r="G124" s="61">
        <f>SUM(G121:G123)</f>
        <v>36.217948717948715</v>
      </c>
    </row>
    <row r="125" spans="1:9" ht="13.8">
      <c r="A125" s="62"/>
      <c r="B125" s="62"/>
      <c r="C125" s="62"/>
      <c r="D125" s="62"/>
      <c r="E125" s="62"/>
      <c r="F125" s="62"/>
      <c r="G125" s="62"/>
    </row>
    <row r="126" spans="1:9" ht="13.8">
      <c r="A126" s="283" t="s">
        <v>147</v>
      </c>
      <c r="B126" s="284"/>
      <c r="C126" s="284"/>
      <c r="D126" s="284"/>
      <c r="E126" s="284"/>
      <c r="F126" s="284"/>
      <c r="G126" s="285"/>
    </row>
    <row r="127" spans="1:9" ht="13.8">
      <c r="A127" s="79">
        <v>6</v>
      </c>
      <c r="B127" s="85" t="s">
        <v>148</v>
      </c>
      <c r="C127" s="86"/>
      <c r="D127" s="86"/>
      <c r="E127" s="56" t="s">
        <v>149</v>
      </c>
      <c r="F127" s="79" t="s">
        <v>150</v>
      </c>
      <c r="G127" s="56" t="s">
        <v>72</v>
      </c>
    </row>
    <row r="128" spans="1:9" ht="13.8">
      <c r="A128" s="44" t="s">
        <v>73</v>
      </c>
      <c r="B128" s="389" t="s">
        <v>151</v>
      </c>
      <c r="C128" s="390"/>
      <c r="D128" s="391"/>
      <c r="E128" s="53">
        <f>G147</f>
        <v>4961.3691096139491</v>
      </c>
      <c r="F128" s="57">
        <v>0.03</v>
      </c>
      <c r="G128" s="53">
        <f>F128*E128</f>
        <v>148.84107328841847</v>
      </c>
      <c r="I128" s="112"/>
    </row>
    <row r="129" spans="1:9" ht="13.8">
      <c r="A129" s="87" t="s">
        <v>75</v>
      </c>
      <c r="B129" s="326" t="s">
        <v>152</v>
      </c>
      <c r="C129" s="327"/>
      <c r="D129" s="328"/>
      <c r="E129" s="88">
        <f>G147+G128</f>
        <v>5110.2101829023677</v>
      </c>
      <c r="F129" s="57">
        <v>2.41192E-2</v>
      </c>
      <c r="G129" s="53">
        <f>E129*F129</f>
        <v>123.25418144345879</v>
      </c>
      <c r="I129" s="134"/>
    </row>
    <row r="130" spans="1:9" ht="13.8">
      <c r="A130" s="283" t="s">
        <v>153</v>
      </c>
      <c r="B130" s="284"/>
      <c r="C130" s="284"/>
      <c r="D130" s="284"/>
      <c r="E130" s="285"/>
      <c r="F130" s="60">
        <f>F128+F129</f>
        <v>5.4119199999999999E-2</v>
      </c>
      <c r="G130" s="61">
        <f>G128+G129</f>
        <v>272.09525473187728</v>
      </c>
    </row>
    <row r="131" spans="1:9" ht="13.8">
      <c r="A131" s="44" t="s">
        <v>77</v>
      </c>
      <c r="B131" s="386" t="s">
        <v>154</v>
      </c>
      <c r="C131" s="387"/>
      <c r="D131" s="387"/>
      <c r="E131" s="388"/>
      <c r="F131" s="90"/>
      <c r="G131" s="53"/>
    </row>
    <row r="132" spans="1:9" ht="13.8">
      <c r="A132" s="44"/>
      <c r="B132" s="389" t="s">
        <v>155</v>
      </c>
      <c r="C132" s="390"/>
      <c r="D132" s="390"/>
      <c r="E132" s="53">
        <f>G50+G55+G56+G91+G92+G99</f>
        <v>3132.194214264</v>
      </c>
      <c r="F132" s="57">
        <v>0.01</v>
      </c>
      <c r="G132" s="53">
        <f>E132*F132</f>
        <v>31.321942142640001</v>
      </c>
    </row>
    <row r="133" spans="1:9" ht="13.8">
      <c r="A133" s="44"/>
      <c r="B133" s="389" t="s">
        <v>156</v>
      </c>
      <c r="C133" s="390"/>
      <c r="D133" s="390"/>
      <c r="E133" s="53">
        <f>(G147+G130+G132)/0.95</f>
        <v>5541.8803226194386</v>
      </c>
      <c r="F133" s="57">
        <f>[2]PROPOSTA!M17</f>
        <v>0</v>
      </c>
      <c r="G133" s="53">
        <f>F133*E133</f>
        <v>0</v>
      </c>
    </row>
    <row r="134" spans="1:9" ht="13.8">
      <c r="A134" s="44"/>
      <c r="B134" s="326" t="s">
        <v>157</v>
      </c>
      <c r="C134" s="327"/>
      <c r="D134" s="327"/>
      <c r="E134" s="53">
        <f>(G147+G130+G132)/0.95</f>
        <v>5541.8803226194386</v>
      </c>
      <c r="F134" s="57">
        <v>0.05</v>
      </c>
      <c r="G134" s="53">
        <f>F134*E134</f>
        <v>277.09401613097197</v>
      </c>
    </row>
    <row r="135" spans="1:9" ht="13.8">
      <c r="A135" s="44"/>
      <c r="B135" s="326" t="s">
        <v>158</v>
      </c>
      <c r="C135" s="327"/>
      <c r="D135" s="327"/>
      <c r="E135" s="81"/>
      <c r="F135" s="90"/>
      <c r="G135" s="53"/>
    </row>
    <row r="136" spans="1:9" ht="13.8">
      <c r="A136" s="283" t="s">
        <v>159</v>
      </c>
      <c r="B136" s="284"/>
      <c r="C136" s="284"/>
      <c r="D136" s="284"/>
      <c r="E136" s="285"/>
      <c r="F136" s="111">
        <f>F132+F133+F134</f>
        <v>6.0000000000000005E-2</v>
      </c>
      <c r="G136" s="61">
        <f>G132+G133+G134</f>
        <v>308.41595827361198</v>
      </c>
    </row>
    <row r="137" spans="1:9" ht="13.8">
      <c r="A137" s="283" t="s">
        <v>160</v>
      </c>
      <c r="B137" s="284"/>
      <c r="C137" s="284"/>
      <c r="D137" s="284"/>
      <c r="E137" s="285"/>
      <c r="F137" s="91">
        <f>F130+F136</f>
        <v>0.1141192</v>
      </c>
      <c r="G137" s="61">
        <f>G130+G136</f>
        <v>580.51121300548925</v>
      </c>
    </row>
    <row r="138" spans="1:9" ht="13.8">
      <c r="A138" s="392"/>
      <c r="B138" s="393"/>
      <c r="C138" s="393"/>
      <c r="D138" s="393"/>
      <c r="E138" s="393"/>
      <c r="F138" s="393"/>
      <c r="G138" s="394"/>
    </row>
    <row r="139" spans="1:9" ht="13.8">
      <c r="A139" s="392" t="s">
        <v>161</v>
      </c>
      <c r="B139" s="393"/>
      <c r="C139" s="393"/>
      <c r="D139" s="393"/>
      <c r="E139" s="393"/>
      <c r="F139" s="393"/>
      <c r="G139" s="394"/>
    </row>
    <row r="140" spans="1:9" ht="13.8">
      <c r="A140" s="368" t="s">
        <v>162</v>
      </c>
      <c r="B140" s="368"/>
      <c r="C140" s="368"/>
      <c r="D140" s="368"/>
      <c r="E140" s="368"/>
      <c r="F140" s="368"/>
      <c r="G140" s="368"/>
    </row>
    <row r="141" spans="1:9" ht="13.8">
      <c r="A141" s="56" t="s">
        <v>163</v>
      </c>
      <c r="B141" s="395" t="s">
        <v>164</v>
      </c>
      <c r="C141" s="395"/>
      <c r="D141" s="395"/>
      <c r="E141" s="395"/>
      <c r="F141" s="395"/>
      <c r="G141" s="56" t="s">
        <v>165</v>
      </c>
    </row>
    <row r="142" spans="1:9" ht="13.8">
      <c r="A142" s="44" t="s">
        <v>73</v>
      </c>
      <c r="B142" s="334" t="s">
        <v>166</v>
      </c>
      <c r="C142" s="334"/>
      <c r="D142" s="334"/>
      <c r="E142" s="334"/>
      <c r="F142" s="334"/>
      <c r="G142" s="53">
        <f>G50</f>
        <v>2526.4699999999998</v>
      </c>
    </row>
    <row r="143" spans="1:9" ht="13.8">
      <c r="A143" s="44" t="s">
        <v>75</v>
      </c>
      <c r="B143" s="334" t="s">
        <v>167</v>
      </c>
      <c r="C143" s="334"/>
      <c r="D143" s="334"/>
      <c r="E143" s="334"/>
      <c r="F143" s="334"/>
      <c r="G143" s="53">
        <f>G85</f>
        <v>2097.8281027080002</v>
      </c>
    </row>
    <row r="144" spans="1:9" ht="13.8">
      <c r="A144" s="44" t="s">
        <v>77</v>
      </c>
      <c r="B144" s="334" t="s">
        <v>168</v>
      </c>
      <c r="C144" s="334"/>
      <c r="D144" s="334"/>
      <c r="E144" s="334"/>
      <c r="F144" s="334"/>
      <c r="G144" s="53">
        <f>G94</f>
        <v>178.58909018399999</v>
      </c>
    </row>
    <row r="145" spans="1:9" ht="13.8">
      <c r="A145" s="44" t="s">
        <v>79</v>
      </c>
      <c r="B145" s="334" t="s">
        <v>169</v>
      </c>
      <c r="C145" s="334"/>
      <c r="D145" s="334"/>
      <c r="E145" s="334"/>
      <c r="F145" s="334"/>
      <c r="G145" s="53">
        <f>G107</f>
        <v>122.26396800399999</v>
      </c>
    </row>
    <row r="146" spans="1:9" ht="13.8">
      <c r="A146" s="58" t="s">
        <v>81</v>
      </c>
      <c r="B146" s="327" t="s">
        <v>170</v>
      </c>
      <c r="C146" s="327"/>
      <c r="D146" s="327"/>
      <c r="E146" s="327"/>
      <c r="F146" s="328"/>
      <c r="G146" s="53">
        <f>G124</f>
        <v>36.217948717948715</v>
      </c>
    </row>
    <row r="147" spans="1:9" ht="13.8">
      <c r="A147" s="392" t="s">
        <v>171</v>
      </c>
      <c r="B147" s="393"/>
      <c r="C147" s="393"/>
      <c r="D147" s="393"/>
      <c r="E147" s="393"/>
      <c r="F147" s="394"/>
      <c r="G147" s="89">
        <f>SUM(G142:G146)</f>
        <v>4961.3691096139491</v>
      </c>
    </row>
    <row r="148" spans="1:9" ht="13.8">
      <c r="A148" s="44" t="s">
        <v>83</v>
      </c>
      <c r="B148" s="326" t="s">
        <v>172</v>
      </c>
      <c r="C148" s="327"/>
      <c r="D148" s="327"/>
      <c r="E148" s="327"/>
      <c r="F148" s="328"/>
      <c r="G148" s="53">
        <f>G137</f>
        <v>580.51121300548925</v>
      </c>
    </row>
    <row r="149" spans="1:9" ht="13.8">
      <c r="A149" s="283" t="s">
        <v>173</v>
      </c>
      <c r="B149" s="284"/>
      <c r="C149" s="284"/>
      <c r="D149" s="284"/>
      <c r="E149" s="284"/>
      <c r="F149" s="285"/>
      <c r="G149" s="61">
        <f>G147+G148</f>
        <v>5541.8803226194386</v>
      </c>
    </row>
    <row r="150" spans="1:9" ht="13.8">
      <c r="A150" s="92"/>
      <c r="B150" s="93"/>
      <c r="C150" s="93"/>
      <c r="D150" s="93"/>
      <c r="E150" s="93"/>
      <c r="F150" s="94"/>
      <c r="G150" s="95"/>
    </row>
    <row r="151" spans="1:9" ht="13.8">
      <c r="A151" s="392" t="s">
        <v>174</v>
      </c>
      <c r="B151" s="393"/>
      <c r="C151" s="393"/>
      <c r="D151" s="393"/>
      <c r="E151" s="393"/>
      <c r="F151" s="393"/>
      <c r="G151" s="394"/>
    </row>
    <row r="152" spans="1:9" ht="13.8">
      <c r="A152" s="283" t="s">
        <v>175</v>
      </c>
      <c r="B152" s="284"/>
      <c r="C152" s="284"/>
      <c r="D152" s="284"/>
      <c r="E152" s="284"/>
      <c r="F152" s="284"/>
      <c r="G152" s="285"/>
    </row>
    <row r="153" spans="1:9" ht="41.4">
      <c r="A153" s="369" t="s">
        <v>176</v>
      </c>
      <c r="B153" s="371"/>
      <c r="C153" s="96" t="s">
        <v>177</v>
      </c>
      <c r="D153" s="96" t="s">
        <v>178</v>
      </c>
      <c r="E153" s="96" t="s">
        <v>179</v>
      </c>
      <c r="F153" s="97" t="s">
        <v>180</v>
      </c>
      <c r="G153" s="96" t="s">
        <v>181</v>
      </c>
    </row>
    <row r="154" spans="1:9" ht="30.75" customHeight="1">
      <c r="A154" s="401" t="str">
        <f>A27</f>
        <v>Supervisor de Auxiliar Administrativo</v>
      </c>
      <c r="B154" s="402"/>
      <c r="C154" s="98">
        <f>G149</f>
        <v>5541.8803226194386</v>
      </c>
      <c r="D154" s="99">
        <v>1</v>
      </c>
      <c r="E154" s="98">
        <f>C154*D154</f>
        <v>5541.8803226194386</v>
      </c>
      <c r="F154" s="100">
        <f>F27</f>
        <v>1</v>
      </c>
      <c r="G154" s="53">
        <f>E154*F154</f>
        <v>5541.8803226194386</v>
      </c>
    </row>
    <row r="155" spans="1:9" ht="13.8">
      <c r="A155" s="283" t="s">
        <v>182</v>
      </c>
      <c r="B155" s="284"/>
      <c r="C155" s="284"/>
      <c r="D155" s="284"/>
      <c r="E155" s="284"/>
      <c r="F155" s="285"/>
      <c r="G155" s="61">
        <f>G154</f>
        <v>5541.8803226194386</v>
      </c>
    </row>
    <row r="156" spans="1:9" ht="13.8">
      <c r="A156" s="101"/>
      <c r="B156" s="62"/>
      <c r="C156" s="62"/>
      <c r="D156" s="62"/>
      <c r="E156" s="62"/>
      <c r="F156" s="62"/>
      <c r="G156" s="62"/>
    </row>
    <row r="157" spans="1:9" ht="13.8">
      <c r="A157" s="392" t="s">
        <v>183</v>
      </c>
      <c r="B157" s="393"/>
      <c r="C157" s="393"/>
      <c r="D157" s="393"/>
      <c r="E157" s="393"/>
      <c r="F157" s="393"/>
      <c r="G157" s="394"/>
    </row>
    <row r="158" spans="1:9" ht="13.8">
      <c r="A158" s="283" t="s">
        <v>184</v>
      </c>
      <c r="B158" s="284"/>
      <c r="C158" s="284"/>
      <c r="D158" s="284"/>
      <c r="E158" s="284"/>
      <c r="F158" s="284"/>
      <c r="G158" s="285"/>
    </row>
    <row r="159" spans="1:9" ht="13.8">
      <c r="A159" s="102" t="s">
        <v>73</v>
      </c>
      <c r="B159" s="329" t="s">
        <v>185</v>
      </c>
      <c r="C159" s="329"/>
      <c r="D159" s="329"/>
      <c r="E159" s="329"/>
      <c r="F159" s="329"/>
      <c r="G159" s="89">
        <f>G155</f>
        <v>5541.8803226194386</v>
      </c>
    </row>
    <row r="160" spans="1:9" ht="13.8">
      <c r="A160" s="103" t="s">
        <v>75</v>
      </c>
      <c r="B160" s="400" t="s">
        <v>186</v>
      </c>
      <c r="C160" s="400"/>
      <c r="D160" s="400"/>
      <c r="E160" s="400"/>
      <c r="F160" s="400"/>
      <c r="G160" s="104">
        <f>G159*12</f>
        <v>66502.56387143326</v>
      </c>
      <c r="I160" s="110"/>
    </row>
    <row r="161" spans="1:7" ht="13.8">
      <c r="A161" s="105"/>
      <c r="B161" s="106"/>
      <c r="C161" s="106"/>
      <c r="D161" s="106"/>
      <c r="E161" s="106"/>
      <c r="F161" s="106"/>
      <c r="G161" s="107"/>
    </row>
    <row r="162" spans="1:7" ht="13.8">
      <c r="A162" s="105"/>
      <c r="B162" s="106"/>
      <c r="C162" s="106"/>
      <c r="D162" s="106"/>
      <c r="E162" s="106"/>
      <c r="F162" s="106"/>
      <c r="G162" s="106"/>
    </row>
    <row r="163" spans="1:7" ht="13.8">
      <c r="A163" s="105"/>
      <c r="B163" s="106"/>
      <c r="C163" s="106"/>
      <c r="D163" s="106"/>
      <c r="E163" s="106"/>
      <c r="F163" s="106"/>
    </row>
    <row r="165" spans="1:7">
      <c r="A165" s="108"/>
      <c r="B165" s="109"/>
    </row>
    <row r="170" spans="1:7">
      <c r="C170" s="396" t="s">
        <v>274</v>
      </c>
      <c r="D170" s="396"/>
      <c r="E170" s="396"/>
    </row>
  </sheetData>
  <mergeCells count="163">
    <mergeCell ref="C170:E170"/>
    <mergeCell ref="A112:E112"/>
    <mergeCell ref="A114:G114"/>
    <mergeCell ref="B116:F116"/>
    <mergeCell ref="A117:F117"/>
    <mergeCell ref="A119:G119"/>
    <mergeCell ref="B123:F123"/>
    <mergeCell ref="B78:F78"/>
    <mergeCell ref="A79:F79"/>
    <mergeCell ref="A81:G81"/>
    <mergeCell ref="B84:F84"/>
    <mergeCell ref="A85:F85"/>
    <mergeCell ref="A87:G87"/>
    <mergeCell ref="B93:E93"/>
    <mergeCell ref="A94:E94"/>
    <mergeCell ref="A97:G97"/>
    <mergeCell ref="A157:G157"/>
    <mergeCell ref="B159:F159"/>
    <mergeCell ref="B160:F160"/>
    <mergeCell ref="A154:B154"/>
    <mergeCell ref="A155:F155"/>
    <mergeCell ref="A158:G158"/>
    <mergeCell ref="A151:G151"/>
    <mergeCell ref="A153:B153"/>
    <mergeCell ref="A147:F147"/>
    <mergeCell ref="B148:F148"/>
    <mergeCell ref="A149:F149"/>
    <mergeCell ref="A152:G152"/>
    <mergeCell ref="B141:F141"/>
    <mergeCell ref="B142:F142"/>
    <mergeCell ref="B143:F143"/>
    <mergeCell ref="B144:F144"/>
    <mergeCell ref="B145:F145"/>
    <mergeCell ref="B146:F146"/>
    <mergeCell ref="A136:E136"/>
    <mergeCell ref="A138:G138"/>
    <mergeCell ref="A139:G139"/>
    <mergeCell ref="B135:D135"/>
    <mergeCell ref="A137:E137"/>
    <mergeCell ref="A140:G140"/>
    <mergeCell ref="B132:D132"/>
    <mergeCell ref="B133:D133"/>
    <mergeCell ref="B134:D134"/>
    <mergeCell ref="B129:D129"/>
    <mergeCell ref="A130:E130"/>
    <mergeCell ref="B131:E131"/>
    <mergeCell ref="B120:F120"/>
    <mergeCell ref="B121:F121"/>
    <mergeCell ref="B128:D128"/>
    <mergeCell ref="A124:F124"/>
    <mergeCell ref="A126:G126"/>
    <mergeCell ref="B115:F115"/>
    <mergeCell ref="B106:E106"/>
    <mergeCell ref="B110:E110"/>
    <mergeCell ref="B107:E107"/>
    <mergeCell ref="A109:G109"/>
    <mergeCell ref="B111:E111"/>
    <mergeCell ref="B99:E99"/>
    <mergeCell ref="B100:E100"/>
    <mergeCell ref="B101:E101"/>
    <mergeCell ref="B102:E102"/>
    <mergeCell ref="B103:E103"/>
    <mergeCell ref="B104:E104"/>
    <mergeCell ref="B92:E92"/>
    <mergeCell ref="A96:G96"/>
    <mergeCell ref="B98:E98"/>
    <mergeCell ref="B88:E88"/>
    <mergeCell ref="B89:E89"/>
    <mergeCell ref="B90:E90"/>
    <mergeCell ref="B91:E91"/>
    <mergeCell ref="A80:G80"/>
    <mergeCell ref="B82:F82"/>
    <mergeCell ref="B83:F83"/>
    <mergeCell ref="B73:F73"/>
    <mergeCell ref="B74:F74"/>
    <mergeCell ref="B75:F75"/>
    <mergeCell ref="B76:F76"/>
    <mergeCell ref="B77:F77"/>
    <mergeCell ref="B66:E66"/>
    <mergeCell ref="B67:E67"/>
    <mergeCell ref="B68:E68"/>
    <mergeCell ref="A69:E69"/>
    <mergeCell ref="A71:G71"/>
    <mergeCell ref="B72:F72"/>
    <mergeCell ref="B60:E60"/>
    <mergeCell ref="B61:E61"/>
    <mergeCell ref="B62:E62"/>
    <mergeCell ref="B63:E63"/>
    <mergeCell ref="B64:E64"/>
    <mergeCell ref="B65:E65"/>
    <mergeCell ref="A53:G53"/>
    <mergeCell ref="B54:E54"/>
    <mergeCell ref="B55:E55"/>
    <mergeCell ref="B56:E56"/>
    <mergeCell ref="A57:E57"/>
    <mergeCell ref="A59:G59"/>
    <mergeCell ref="B47:F47"/>
    <mergeCell ref="B48:F48"/>
    <mergeCell ref="B49:F49"/>
    <mergeCell ref="A50:F50"/>
    <mergeCell ref="A51:G51"/>
    <mergeCell ref="A52:G52"/>
    <mergeCell ref="B41:F41"/>
    <mergeCell ref="B42:F42"/>
    <mergeCell ref="B43:F43"/>
    <mergeCell ref="B44:F44"/>
    <mergeCell ref="B45:F45"/>
    <mergeCell ref="B46:F46"/>
    <mergeCell ref="A27:C27"/>
    <mergeCell ref="D27:E27"/>
    <mergeCell ref="F27:G27"/>
    <mergeCell ref="B36:E36"/>
    <mergeCell ref="F36:G36"/>
    <mergeCell ref="B37:E37"/>
    <mergeCell ref="F37:G37"/>
    <mergeCell ref="A39:G39"/>
    <mergeCell ref="B40:F40"/>
    <mergeCell ref="B33:E33"/>
    <mergeCell ref="F33:G33"/>
    <mergeCell ref="B34:E34"/>
    <mergeCell ref="F34:G34"/>
    <mergeCell ref="B35:E35"/>
    <mergeCell ref="F35:G35"/>
    <mergeCell ref="A3:E3"/>
    <mergeCell ref="A4:E4"/>
    <mergeCell ref="A7:G7"/>
    <mergeCell ref="A8:G8"/>
    <mergeCell ref="A9:G9"/>
    <mergeCell ref="A10:G11"/>
    <mergeCell ref="F21:G21"/>
    <mergeCell ref="B22:E22"/>
    <mergeCell ref="F22:G22"/>
    <mergeCell ref="B16:G16"/>
    <mergeCell ref="A17:G17"/>
    <mergeCell ref="A18:G18"/>
    <mergeCell ref="B19:E19"/>
    <mergeCell ref="F19:G19"/>
    <mergeCell ref="B20:E20"/>
    <mergeCell ref="F20:G20"/>
    <mergeCell ref="I72:J72"/>
    <mergeCell ref="I76:J76"/>
    <mergeCell ref="B122:F122"/>
    <mergeCell ref="B105:E105"/>
    <mergeCell ref="B12:D12"/>
    <mergeCell ref="E12:G12"/>
    <mergeCell ref="B13:D13"/>
    <mergeCell ref="E13:G13"/>
    <mergeCell ref="B14:G14"/>
    <mergeCell ref="B15:D15"/>
    <mergeCell ref="F15:G15"/>
    <mergeCell ref="B23:E23"/>
    <mergeCell ref="F23:G23"/>
    <mergeCell ref="A24:E24"/>
    <mergeCell ref="A29:G29"/>
    <mergeCell ref="A30:G30"/>
    <mergeCell ref="B31:E31"/>
    <mergeCell ref="F31:G31"/>
    <mergeCell ref="B32:E32"/>
    <mergeCell ref="F32:G32"/>
    <mergeCell ref="A25:G25"/>
    <mergeCell ref="A26:C26"/>
    <mergeCell ref="D26:E26"/>
    <mergeCell ref="F26:G26"/>
  </mergeCells>
  <pageMargins left="0.23622047244094491" right="0.19685039370078741" top="0.35433070866141736" bottom="0.74803149606299213" header="0.31496062992125984" footer="0.31496062992125984"/>
  <pageSetup paperSize="9" scale="96" fitToHeight="0" orientation="portrait" r:id="rId1"/>
  <rowBreaks count="1" manualBreakCount="1">
    <brk id="75"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DE813-D58E-44A5-A7CE-C64EFEA6D67A}">
  <sheetPr>
    <tabColor rgb="FF00B050"/>
    <pageSetUpPr fitToPage="1"/>
  </sheetPr>
  <dimension ref="A1:J170"/>
  <sheetViews>
    <sheetView zoomScaleNormal="100" workbookViewId="0">
      <selection activeCell="J10" sqref="J10"/>
    </sheetView>
  </sheetViews>
  <sheetFormatPr defaultColWidth="9.109375" defaultRowHeight="13.2"/>
  <cols>
    <col min="1" max="1" width="9.109375" style="51" bestFit="1"/>
    <col min="2" max="4" width="15" style="36" customWidth="1"/>
    <col min="5" max="5" width="17.33203125" style="36" customWidth="1"/>
    <col min="6" max="6" width="12.5546875" style="36" customWidth="1"/>
    <col min="7" max="7" width="19.88671875" style="36" customWidth="1"/>
    <col min="8" max="8" width="15.88671875" style="36" bestFit="1" customWidth="1"/>
    <col min="9" max="9" width="14" style="36" bestFit="1" customWidth="1"/>
    <col min="10" max="10" width="12.33203125" style="36" bestFit="1" customWidth="1"/>
    <col min="11" max="11" width="9.109375" style="36"/>
    <col min="12" max="12" width="9.109375" style="36" bestFit="1"/>
    <col min="13" max="16384" width="9.109375" style="36"/>
  </cols>
  <sheetData>
    <row r="1" spans="1:7">
      <c r="A1" s="33"/>
      <c r="B1" s="34"/>
      <c r="C1" s="34"/>
      <c r="D1" s="34"/>
      <c r="E1" s="34"/>
      <c r="F1" s="34"/>
      <c r="G1" s="35"/>
    </row>
    <row r="2" spans="1:7">
      <c r="A2" s="37"/>
      <c r="G2" s="38"/>
    </row>
    <row r="3" spans="1:7" ht="13.8">
      <c r="A3" s="343" t="s">
        <v>33</v>
      </c>
      <c r="B3" s="344"/>
      <c r="C3" s="344"/>
      <c r="D3" s="344"/>
      <c r="E3" s="344"/>
      <c r="F3" s="39"/>
      <c r="G3" s="38"/>
    </row>
    <row r="4" spans="1:7" ht="13.8">
      <c r="A4" s="345"/>
      <c r="B4" s="346"/>
      <c r="C4" s="346"/>
      <c r="D4" s="346"/>
      <c r="E4" s="346"/>
      <c r="F4" s="39"/>
      <c r="G4" s="38"/>
    </row>
    <row r="5" spans="1:7">
      <c r="A5" s="37"/>
      <c r="G5" s="38"/>
    </row>
    <row r="6" spans="1:7" ht="33" customHeight="1">
      <c r="A6" s="40"/>
      <c r="B6" s="41"/>
      <c r="C6" s="41"/>
      <c r="D6" s="41"/>
      <c r="E6" s="41"/>
      <c r="F6" s="41"/>
      <c r="G6" s="42"/>
    </row>
    <row r="7" spans="1:7" ht="12.75" customHeight="1">
      <c r="A7" s="347" t="s">
        <v>34</v>
      </c>
      <c r="B7" s="348"/>
      <c r="C7" s="348"/>
      <c r="D7" s="348"/>
      <c r="E7" s="348"/>
      <c r="F7" s="348"/>
      <c r="G7" s="349"/>
    </row>
    <row r="8" spans="1:7" ht="15.75" customHeight="1">
      <c r="A8" s="350" t="s">
        <v>35</v>
      </c>
      <c r="B8" s="350"/>
      <c r="C8" s="350"/>
      <c r="D8" s="350"/>
      <c r="E8" s="350"/>
      <c r="F8" s="350"/>
      <c r="G8" s="350"/>
    </row>
    <row r="9" spans="1:7" ht="12.75" customHeight="1">
      <c r="A9" s="351" t="s">
        <v>36</v>
      </c>
      <c r="B9" s="351"/>
      <c r="C9" s="351"/>
      <c r="D9" s="351"/>
      <c r="E9" s="351"/>
      <c r="F9" s="351"/>
      <c r="G9" s="351"/>
    </row>
    <row r="10" spans="1:7" ht="24.75" customHeight="1">
      <c r="A10" s="352" t="s">
        <v>1</v>
      </c>
      <c r="B10" s="352"/>
      <c r="C10" s="352"/>
      <c r="D10" s="352"/>
      <c r="E10" s="352"/>
      <c r="F10" s="352"/>
      <c r="G10" s="352"/>
    </row>
    <row r="11" spans="1:7">
      <c r="A11" s="352"/>
      <c r="B11" s="352"/>
      <c r="C11" s="352"/>
      <c r="D11" s="352"/>
      <c r="E11" s="352"/>
      <c r="F11" s="352"/>
      <c r="G11" s="352"/>
    </row>
    <row r="12" spans="1:7" s="43" customFormat="1" ht="15" customHeight="1">
      <c r="A12" s="44">
        <v>1</v>
      </c>
      <c r="B12" s="329" t="s">
        <v>37</v>
      </c>
      <c r="C12" s="329"/>
      <c r="D12" s="329"/>
      <c r="E12" s="330"/>
      <c r="F12" s="331"/>
      <c r="G12" s="331"/>
    </row>
    <row r="13" spans="1:7" s="43" customFormat="1" ht="13.8">
      <c r="A13" s="44">
        <v>2</v>
      </c>
      <c r="B13" s="329" t="s">
        <v>38</v>
      </c>
      <c r="C13" s="329"/>
      <c r="D13" s="329"/>
      <c r="E13" s="332" t="s">
        <v>39</v>
      </c>
      <c r="F13" s="332"/>
      <c r="G13" s="332"/>
    </row>
    <row r="14" spans="1:7" s="43" customFormat="1" ht="13.8">
      <c r="A14" s="44">
        <v>3</v>
      </c>
      <c r="B14" s="333" t="s">
        <v>40</v>
      </c>
      <c r="C14" s="334"/>
      <c r="D14" s="334"/>
      <c r="E14" s="334"/>
      <c r="F14" s="334"/>
      <c r="G14" s="334"/>
    </row>
    <row r="15" spans="1:7" s="43" customFormat="1" ht="13.8">
      <c r="A15" s="44">
        <v>4</v>
      </c>
      <c r="B15" s="334" t="s">
        <v>41</v>
      </c>
      <c r="C15" s="334"/>
      <c r="D15" s="334"/>
      <c r="E15" s="81" t="s">
        <v>42</v>
      </c>
      <c r="F15" s="335">
        <v>44699</v>
      </c>
      <c r="G15" s="336"/>
    </row>
    <row r="16" spans="1:7" s="43" customFormat="1" ht="23.25" customHeight="1">
      <c r="A16" s="44">
        <v>5</v>
      </c>
      <c r="B16" s="356" t="s">
        <v>43</v>
      </c>
      <c r="C16" s="357"/>
      <c r="D16" s="357"/>
      <c r="E16" s="357"/>
      <c r="F16" s="357"/>
      <c r="G16" s="357"/>
    </row>
    <row r="17" spans="1:9" s="43" customFormat="1" ht="13.8">
      <c r="A17" s="358"/>
      <c r="B17" s="358"/>
      <c r="C17" s="358"/>
      <c r="D17" s="358"/>
      <c r="E17" s="358"/>
      <c r="F17" s="358"/>
      <c r="G17" s="358"/>
    </row>
    <row r="18" spans="1:9" s="43" customFormat="1" ht="13.8">
      <c r="A18" s="339" t="s">
        <v>44</v>
      </c>
      <c r="B18" s="339"/>
      <c r="C18" s="339"/>
      <c r="D18" s="339"/>
      <c r="E18" s="339"/>
      <c r="F18" s="339"/>
      <c r="G18" s="339"/>
    </row>
    <row r="19" spans="1:9" s="43" customFormat="1" ht="13.8">
      <c r="A19" s="44">
        <v>1</v>
      </c>
      <c r="B19" s="329" t="s">
        <v>45</v>
      </c>
      <c r="C19" s="329"/>
      <c r="D19" s="329"/>
      <c r="E19" s="329"/>
      <c r="F19" s="359">
        <f>F15</f>
        <v>44699</v>
      </c>
      <c r="G19" s="359"/>
      <c r="H19" s="45"/>
    </row>
    <row r="20" spans="1:9" s="43" customFormat="1" ht="13.8">
      <c r="A20" s="44">
        <v>2</v>
      </c>
      <c r="B20" s="329" t="s">
        <v>46</v>
      </c>
      <c r="C20" s="329"/>
      <c r="D20" s="329"/>
      <c r="E20" s="329"/>
      <c r="F20" s="360" t="s">
        <v>47</v>
      </c>
      <c r="G20" s="360"/>
    </row>
    <row r="21" spans="1:9" s="43" customFormat="1" ht="13.8">
      <c r="A21" s="44">
        <v>3</v>
      </c>
      <c r="B21" s="46" t="s">
        <v>48</v>
      </c>
      <c r="C21" s="46"/>
      <c r="D21" s="46"/>
      <c r="E21" s="46"/>
      <c r="F21" s="353">
        <v>2021</v>
      </c>
      <c r="G21" s="353"/>
      <c r="H21" s="45"/>
    </row>
    <row r="22" spans="1:9" s="43" customFormat="1" ht="15" customHeight="1">
      <c r="A22" s="44">
        <v>4</v>
      </c>
      <c r="B22" s="354" t="s">
        <v>49</v>
      </c>
      <c r="C22" s="354"/>
      <c r="D22" s="354"/>
      <c r="E22" s="354"/>
      <c r="F22" s="355" t="s">
        <v>50</v>
      </c>
      <c r="G22" s="355"/>
    </row>
    <row r="23" spans="1:9" s="43" customFormat="1" ht="13.8">
      <c r="A23" s="44">
        <v>5</v>
      </c>
      <c r="B23" s="329" t="s">
        <v>51</v>
      </c>
      <c r="C23" s="329"/>
      <c r="D23" s="329"/>
      <c r="E23" s="329"/>
      <c r="F23" s="336">
        <v>12</v>
      </c>
      <c r="G23" s="336"/>
    </row>
    <row r="24" spans="1:9" s="43" customFormat="1" ht="13.8">
      <c r="A24" s="337"/>
      <c r="B24" s="337"/>
      <c r="C24" s="337"/>
      <c r="D24" s="337"/>
      <c r="E24" s="337"/>
      <c r="F24" s="47"/>
      <c r="G24" s="47"/>
    </row>
    <row r="25" spans="1:9" s="43" customFormat="1" ht="13.8">
      <c r="A25" s="339" t="s">
        <v>52</v>
      </c>
      <c r="B25" s="339"/>
      <c r="C25" s="339"/>
      <c r="D25" s="339"/>
      <c r="E25" s="339"/>
      <c r="F25" s="339"/>
      <c r="G25" s="339"/>
    </row>
    <row r="26" spans="1:9" s="43" customFormat="1" ht="14.25" customHeight="1">
      <c r="A26" s="342" t="s">
        <v>53</v>
      </c>
      <c r="B26" s="342"/>
      <c r="C26" s="342"/>
      <c r="D26" s="342" t="s">
        <v>54</v>
      </c>
      <c r="E26" s="342"/>
      <c r="F26" s="342" t="s">
        <v>55</v>
      </c>
      <c r="G26" s="342"/>
    </row>
    <row r="27" spans="1:9" s="43" customFormat="1" ht="29.25" customHeight="1">
      <c r="A27" s="361" t="s">
        <v>19</v>
      </c>
      <c r="B27" s="361"/>
      <c r="C27" s="361"/>
      <c r="D27" s="360" t="s">
        <v>56</v>
      </c>
      <c r="E27" s="360"/>
      <c r="F27" s="362">
        <v>1</v>
      </c>
      <c r="G27" s="336"/>
    </row>
    <row r="28" spans="1:9" s="43" customFormat="1" ht="13.8">
      <c r="A28" s="48"/>
      <c r="B28" s="48"/>
      <c r="C28" s="48"/>
      <c r="D28" s="49"/>
      <c r="E28" s="49"/>
      <c r="F28" s="48"/>
      <c r="G28" s="48"/>
    </row>
    <row r="29" spans="1:9" s="43" customFormat="1" ht="13.8">
      <c r="A29" s="338" t="s">
        <v>57</v>
      </c>
      <c r="B29" s="338"/>
      <c r="C29" s="338"/>
      <c r="D29" s="338"/>
      <c r="E29" s="338"/>
      <c r="F29" s="338"/>
      <c r="G29" s="338"/>
    </row>
    <row r="30" spans="1:9" s="43" customFormat="1" ht="13.8">
      <c r="A30" s="339" t="s">
        <v>58</v>
      </c>
      <c r="B30" s="339"/>
      <c r="C30" s="339"/>
      <c r="D30" s="339"/>
      <c r="E30" s="339"/>
      <c r="F30" s="339"/>
      <c r="G30" s="339"/>
    </row>
    <row r="31" spans="1:9" s="43" customFormat="1" ht="13.8">
      <c r="A31" s="44">
        <v>1</v>
      </c>
      <c r="B31" s="329" t="s">
        <v>59</v>
      </c>
      <c r="C31" s="329"/>
      <c r="D31" s="329"/>
      <c r="E31" s="329"/>
      <c r="F31" s="340" t="str">
        <f>D27</f>
        <v>Posto de Serviço</v>
      </c>
      <c r="G31" s="336"/>
    </row>
    <row r="32" spans="1:9" s="43" customFormat="1" ht="18">
      <c r="A32" s="44">
        <v>2</v>
      </c>
      <c r="B32" s="329" t="s">
        <v>60</v>
      </c>
      <c r="C32" s="329"/>
      <c r="D32" s="329"/>
      <c r="E32" s="329"/>
      <c r="F32" s="341">
        <v>1686.05</v>
      </c>
      <c r="G32" s="341"/>
      <c r="I32" s="50"/>
    </row>
    <row r="33" spans="1:7" s="43" customFormat="1" ht="13.8">
      <c r="A33" s="44">
        <v>3</v>
      </c>
      <c r="B33" s="329" t="s">
        <v>61</v>
      </c>
      <c r="C33" s="329"/>
      <c r="D33" s="329"/>
      <c r="E33" s="329"/>
      <c r="F33" s="361" t="s">
        <v>19</v>
      </c>
      <c r="G33" s="361"/>
    </row>
    <row r="34" spans="1:7" s="43" customFormat="1" ht="13.8">
      <c r="A34" s="44">
        <v>4</v>
      </c>
      <c r="B34" s="329" t="s">
        <v>63</v>
      </c>
      <c r="C34" s="329"/>
      <c r="D34" s="329"/>
      <c r="E34" s="329"/>
      <c r="F34" s="367">
        <v>1212</v>
      </c>
      <c r="G34" s="367"/>
    </row>
    <row r="35" spans="1:7" s="43" customFormat="1" ht="15" customHeight="1">
      <c r="A35" s="44">
        <v>5</v>
      </c>
      <c r="B35" s="329" t="s">
        <v>64</v>
      </c>
      <c r="C35" s="329"/>
      <c r="D35" s="329"/>
      <c r="E35" s="329"/>
      <c r="F35" s="363" t="s">
        <v>65</v>
      </c>
      <c r="G35" s="363"/>
    </row>
    <row r="36" spans="1:7" s="43" customFormat="1" ht="13.8">
      <c r="A36" s="44">
        <v>6</v>
      </c>
      <c r="B36" s="329" t="s">
        <v>66</v>
      </c>
      <c r="C36" s="329"/>
      <c r="D36" s="329"/>
      <c r="E36" s="329"/>
      <c r="F36" s="363" t="s">
        <v>67</v>
      </c>
      <c r="G36" s="363"/>
    </row>
    <row r="37" spans="1:7" s="43" customFormat="1" ht="13.8">
      <c r="A37" s="44">
        <v>7</v>
      </c>
      <c r="B37" s="329" t="s">
        <v>68</v>
      </c>
      <c r="C37" s="329"/>
      <c r="D37" s="329"/>
      <c r="E37" s="329"/>
      <c r="F37" s="336" t="s">
        <v>69</v>
      </c>
      <c r="G37" s="336"/>
    </row>
    <row r="38" spans="1:7">
      <c r="G38" s="51"/>
    </row>
    <row r="39" spans="1:7" ht="13.8">
      <c r="A39" s="283" t="s">
        <v>70</v>
      </c>
      <c r="B39" s="284"/>
      <c r="C39" s="284"/>
      <c r="D39" s="284"/>
      <c r="E39" s="284"/>
      <c r="F39" s="284"/>
      <c r="G39" s="285"/>
    </row>
    <row r="40" spans="1:7" ht="13.8">
      <c r="A40" s="52">
        <v>1</v>
      </c>
      <c r="B40" s="364" t="s">
        <v>71</v>
      </c>
      <c r="C40" s="365"/>
      <c r="D40" s="365"/>
      <c r="E40" s="365"/>
      <c r="F40" s="366"/>
      <c r="G40" s="56" t="s">
        <v>72</v>
      </c>
    </row>
    <row r="41" spans="1:7" ht="13.8">
      <c r="A41" s="44" t="s">
        <v>73</v>
      </c>
      <c r="B41" s="326" t="s">
        <v>74</v>
      </c>
      <c r="C41" s="327"/>
      <c r="D41" s="327"/>
      <c r="E41" s="327"/>
      <c r="F41" s="328"/>
      <c r="G41" s="53">
        <f>F32</f>
        <v>1686.05</v>
      </c>
    </row>
    <row r="42" spans="1:7" ht="13.8">
      <c r="A42" s="44" t="s">
        <v>75</v>
      </c>
      <c r="B42" s="326" t="s">
        <v>76</v>
      </c>
      <c r="C42" s="327"/>
      <c r="D42" s="327"/>
      <c r="E42" s="327"/>
      <c r="F42" s="328"/>
      <c r="G42" s="53">
        <v>0</v>
      </c>
    </row>
    <row r="43" spans="1:7" ht="13.8">
      <c r="A43" s="44" t="s">
        <v>77</v>
      </c>
      <c r="B43" s="326" t="s">
        <v>78</v>
      </c>
      <c r="C43" s="327"/>
      <c r="D43" s="327"/>
      <c r="E43" s="327"/>
      <c r="F43" s="328"/>
      <c r="G43" s="53">
        <v>0</v>
      </c>
    </row>
    <row r="44" spans="1:7" ht="13.8">
      <c r="A44" s="44" t="s">
        <v>79</v>
      </c>
      <c r="B44" s="326" t="s">
        <v>80</v>
      </c>
      <c r="C44" s="327"/>
      <c r="D44" s="327"/>
      <c r="E44" s="327"/>
      <c r="F44" s="328"/>
      <c r="G44" s="53">
        <v>0</v>
      </c>
    </row>
    <row r="45" spans="1:7" ht="13.8">
      <c r="A45" s="44" t="s">
        <v>81</v>
      </c>
      <c r="B45" s="326" t="s">
        <v>82</v>
      </c>
      <c r="C45" s="327"/>
      <c r="D45" s="327"/>
      <c r="E45" s="327"/>
      <c r="F45" s="328"/>
      <c r="G45" s="53">
        <v>0</v>
      </c>
    </row>
    <row r="46" spans="1:7" ht="13.8">
      <c r="A46" s="44" t="s">
        <v>83</v>
      </c>
      <c r="B46" s="326" t="s">
        <v>84</v>
      </c>
      <c r="C46" s="327"/>
      <c r="D46" s="327"/>
      <c r="E46" s="327"/>
      <c r="F46" s="328"/>
      <c r="G46" s="53">
        <v>0</v>
      </c>
    </row>
    <row r="47" spans="1:7" ht="13.8">
      <c r="A47" s="44" t="s">
        <v>85</v>
      </c>
      <c r="B47" s="326" t="s">
        <v>86</v>
      </c>
      <c r="C47" s="327"/>
      <c r="D47" s="327"/>
      <c r="E47" s="327"/>
      <c r="F47" s="328"/>
      <c r="G47" s="53">
        <v>0</v>
      </c>
    </row>
    <row r="48" spans="1:7" ht="14.4">
      <c r="A48" s="44" t="s">
        <v>87</v>
      </c>
      <c r="B48" s="326" t="s">
        <v>88</v>
      </c>
      <c r="C48" s="327"/>
      <c r="D48" s="327"/>
      <c r="E48" s="327"/>
      <c r="F48" s="328"/>
      <c r="G48" s="54">
        <v>0</v>
      </c>
    </row>
    <row r="49" spans="1:7" ht="14.4">
      <c r="A49" s="44" t="s">
        <v>89</v>
      </c>
      <c r="B49" s="326" t="s">
        <v>90</v>
      </c>
      <c r="C49" s="327"/>
      <c r="D49" s="327"/>
      <c r="E49" s="327"/>
      <c r="F49" s="328"/>
      <c r="G49" s="54">
        <v>0</v>
      </c>
    </row>
    <row r="50" spans="1:7" ht="13.8">
      <c r="A50" s="283" t="s">
        <v>91</v>
      </c>
      <c r="B50" s="284"/>
      <c r="C50" s="284"/>
      <c r="D50" s="284"/>
      <c r="E50" s="284"/>
      <c r="F50" s="285"/>
      <c r="G50" s="55">
        <f>SUM(G41:G49)</f>
        <v>1686.05</v>
      </c>
    </row>
    <row r="51" spans="1:7" ht="13.8">
      <c r="A51" s="358"/>
      <c r="B51" s="358"/>
      <c r="C51" s="358"/>
      <c r="D51" s="358"/>
      <c r="E51" s="358"/>
      <c r="F51" s="358"/>
      <c r="G51" s="358"/>
    </row>
    <row r="52" spans="1:7" ht="13.8">
      <c r="A52" s="368" t="s">
        <v>92</v>
      </c>
      <c r="B52" s="368"/>
      <c r="C52" s="368"/>
      <c r="D52" s="368"/>
      <c r="E52" s="368"/>
      <c r="F52" s="368"/>
      <c r="G52" s="368"/>
    </row>
    <row r="53" spans="1:7" ht="13.8">
      <c r="A53" s="283" t="s">
        <v>93</v>
      </c>
      <c r="B53" s="284"/>
      <c r="C53" s="284"/>
      <c r="D53" s="284"/>
      <c r="E53" s="284"/>
      <c r="F53" s="284"/>
      <c r="G53" s="285"/>
    </row>
    <row r="54" spans="1:7" ht="13.8">
      <c r="A54" s="56">
        <v>2</v>
      </c>
      <c r="B54" s="283" t="s">
        <v>94</v>
      </c>
      <c r="C54" s="284"/>
      <c r="D54" s="284"/>
      <c r="E54" s="285"/>
      <c r="F54" s="56" t="s">
        <v>95</v>
      </c>
      <c r="G54" s="56" t="s">
        <v>72</v>
      </c>
    </row>
    <row r="55" spans="1:7" ht="13.8">
      <c r="A55" s="44" t="s">
        <v>73</v>
      </c>
      <c r="B55" s="334" t="s">
        <v>96</v>
      </c>
      <c r="C55" s="334"/>
      <c r="D55" s="334"/>
      <c r="E55" s="334"/>
      <c r="F55" s="57">
        <v>8.3299999999999999E-2</v>
      </c>
      <c r="G55" s="53">
        <f>F55*G50</f>
        <v>140.44796499999998</v>
      </c>
    </row>
    <row r="56" spans="1:7" ht="13.8">
      <c r="A56" s="58" t="s">
        <v>75</v>
      </c>
      <c r="B56" s="326" t="s">
        <v>97</v>
      </c>
      <c r="C56" s="327"/>
      <c r="D56" s="327"/>
      <c r="E56" s="328"/>
      <c r="F56" s="59">
        <v>0.121</v>
      </c>
      <c r="G56" s="53">
        <f>F56*G50</f>
        <v>204.01204999999999</v>
      </c>
    </row>
    <row r="57" spans="1:7" ht="13.8">
      <c r="A57" s="283" t="s">
        <v>98</v>
      </c>
      <c r="B57" s="284"/>
      <c r="C57" s="284"/>
      <c r="D57" s="284"/>
      <c r="E57" s="285"/>
      <c r="F57" s="60">
        <f>F55+F56</f>
        <v>0.20429999999999998</v>
      </c>
      <c r="G57" s="61">
        <f>SUM(G55:G56)</f>
        <v>344.460015</v>
      </c>
    </row>
    <row r="58" spans="1:7" ht="13.8">
      <c r="A58" s="62"/>
      <c r="B58" s="62"/>
      <c r="C58" s="62"/>
      <c r="D58" s="62"/>
      <c r="E58" s="62"/>
      <c r="F58" s="62"/>
      <c r="G58" s="62"/>
    </row>
    <row r="59" spans="1:7" ht="13.8">
      <c r="A59" s="369" t="s">
        <v>99</v>
      </c>
      <c r="B59" s="370"/>
      <c r="C59" s="370"/>
      <c r="D59" s="370"/>
      <c r="E59" s="370"/>
      <c r="F59" s="370"/>
      <c r="G59" s="371"/>
    </row>
    <row r="60" spans="1:7" ht="13.8">
      <c r="A60" s="56" t="s">
        <v>100</v>
      </c>
      <c r="B60" s="283" t="s">
        <v>101</v>
      </c>
      <c r="C60" s="284"/>
      <c r="D60" s="284"/>
      <c r="E60" s="285"/>
      <c r="F60" s="56" t="s">
        <v>95</v>
      </c>
      <c r="G60" s="56" t="s">
        <v>72</v>
      </c>
    </row>
    <row r="61" spans="1:7" ht="13.8">
      <c r="A61" s="44" t="s">
        <v>73</v>
      </c>
      <c r="B61" s="334" t="s">
        <v>102</v>
      </c>
      <c r="C61" s="334"/>
      <c r="D61" s="334"/>
      <c r="E61" s="334"/>
      <c r="F61" s="63">
        <v>0.2</v>
      </c>
      <c r="G61" s="53">
        <f>(G50+G57)*F61</f>
        <v>406.10200299999997</v>
      </c>
    </row>
    <row r="62" spans="1:7" ht="13.8">
      <c r="A62" s="44" t="s">
        <v>75</v>
      </c>
      <c r="B62" s="326" t="s">
        <v>103</v>
      </c>
      <c r="C62" s="327"/>
      <c r="D62" s="327"/>
      <c r="E62" s="328"/>
      <c r="F62" s="63">
        <v>1.4999999999999999E-2</v>
      </c>
      <c r="G62" s="53">
        <f>(G50+G57)*F62</f>
        <v>30.457650224999995</v>
      </c>
    </row>
    <row r="63" spans="1:7" ht="13.8">
      <c r="A63" s="44" t="s">
        <v>77</v>
      </c>
      <c r="B63" s="334" t="s">
        <v>104</v>
      </c>
      <c r="C63" s="334"/>
      <c r="D63" s="334"/>
      <c r="E63" s="334"/>
      <c r="F63" s="57">
        <v>0.01</v>
      </c>
      <c r="G63" s="53">
        <f>(G50+G57)*F63</f>
        <v>20.305100149999998</v>
      </c>
    </row>
    <row r="64" spans="1:7" ht="13.8">
      <c r="A64" s="44" t="s">
        <v>79</v>
      </c>
      <c r="B64" s="334" t="s">
        <v>105</v>
      </c>
      <c r="C64" s="334"/>
      <c r="D64" s="334"/>
      <c r="E64" s="334"/>
      <c r="F64" s="57">
        <v>2E-3</v>
      </c>
      <c r="G64" s="53">
        <f>(G50+G57)*F64</f>
        <v>4.0610200299999999</v>
      </c>
    </row>
    <row r="65" spans="1:10" ht="13.8">
      <c r="A65" s="44" t="s">
        <v>81</v>
      </c>
      <c r="B65" s="334" t="s">
        <v>106</v>
      </c>
      <c r="C65" s="334"/>
      <c r="D65" s="334"/>
      <c r="E65" s="334"/>
      <c r="F65" s="57">
        <v>2.5000000000000001E-2</v>
      </c>
      <c r="G65" s="53">
        <f>(G50+G57)*F65</f>
        <v>50.762750374999996</v>
      </c>
    </row>
    <row r="66" spans="1:10" ht="13.8">
      <c r="A66" s="44" t="s">
        <v>83</v>
      </c>
      <c r="B66" s="334" t="s">
        <v>107</v>
      </c>
      <c r="C66" s="334"/>
      <c r="D66" s="334"/>
      <c r="E66" s="334"/>
      <c r="F66" s="57">
        <v>0.08</v>
      </c>
      <c r="G66" s="53">
        <f>(G50+G57)*F66</f>
        <v>162.44080119999998</v>
      </c>
    </row>
    <row r="67" spans="1:10" ht="13.8">
      <c r="A67" s="44" t="s">
        <v>85</v>
      </c>
      <c r="B67" s="334" t="s">
        <v>108</v>
      </c>
      <c r="C67" s="334"/>
      <c r="D67" s="334"/>
      <c r="E67" s="334"/>
      <c r="F67" s="57">
        <v>0.01</v>
      </c>
      <c r="G67" s="53">
        <f>(G50+G57)*F67</f>
        <v>20.305100149999998</v>
      </c>
    </row>
    <row r="68" spans="1:10" ht="13.8">
      <c r="A68" s="44" t="s">
        <v>87</v>
      </c>
      <c r="B68" s="334" t="s">
        <v>109</v>
      </c>
      <c r="C68" s="334"/>
      <c r="D68" s="334"/>
      <c r="E68" s="334"/>
      <c r="F68" s="57">
        <v>6.0000000000000001E-3</v>
      </c>
      <c r="G68" s="53">
        <f>(G50+G57)*F68</f>
        <v>12.18306009</v>
      </c>
    </row>
    <row r="69" spans="1:10" ht="13.8">
      <c r="A69" s="283" t="s">
        <v>110</v>
      </c>
      <c r="B69" s="284"/>
      <c r="C69" s="284"/>
      <c r="D69" s="284"/>
      <c r="E69" s="285"/>
      <c r="F69" s="64">
        <f>SUM(F61:F68)</f>
        <v>0.34800000000000009</v>
      </c>
      <c r="G69" s="61">
        <f>SUM(G61:G68)</f>
        <v>706.61748522000005</v>
      </c>
    </row>
    <row r="70" spans="1:10" ht="13.8">
      <c r="A70" s="62"/>
      <c r="B70" s="62"/>
      <c r="C70" s="62"/>
      <c r="D70" s="62"/>
      <c r="E70" s="62"/>
      <c r="F70" s="62"/>
      <c r="G70" s="62"/>
    </row>
    <row r="71" spans="1:10" ht="13.8">
      <c r="A71" s="372" t="s">
        <v>111</v>
      </c>
      <c r="B71" s="372"/>
      <c r="C71" s="372"/>
      <c r="D71" s="372"/>
      <c r="E71" s="372"/>
      <c r="F71" s="372"/>
      <c r="G71" s="372"/>
    </row>
    <row r="72" spans="1:10" ht="13.8">
      <c r="A72" s="56" t="s">
        <v>112</v>
      </c>
      <c r="B72" s="283" t="s">
        <v>113</v>
      </c>
      <c r="C72" s="284"/>
      <c r="D72" s="284"/>
      <c r="E72" s="284"/>
      <c r="F72" s="285"/>
      <c r="G72" s="56" t="s">
        <v>72</v>
      </c>
    </row>
    <row r="73" spans="1:10" ht="13.8">
      <c r="A73" s="44" t="s">
        <v>73</v>
      </c>
      <c r="B73" s="334" t="s">
        <v>192</v>
      </c>
      <c r="C73" s="334"/>
      <c r="D73" s="334"/>
      <c r="E73" s="334"/>
      <c r="F73" s="334"/>
      <c r="G73" s="65">
        <f>J78-J79</f>
        <v>93.837000000000003</v>
      </c>
      <c r="I73" s="325" t="s">
        <v>190</v>
      </c>
      <c r="J73" s="325"/>
    </row>
    <row r="74" spans="1:10" ht="14.4">
      <c r="A74" s="44" t="s">
        <v>75</v>
      </c>
      <c r="B74" s="334" t="s">
        <v>191</v>
      </c>
      <c r="C74" s="334"/>
      <c r="D74" s="334"/>
      <c r="E74" s="334"/>
      <c r="F74" s="334"/>
      <c r="G74" s="66">
        <f>J74-J75</f>
        <v>431.904</v>
      </c>
      <c r="I74" s="121">
        <v>24.54</v>
      </c>
      <c r="J74" s="122">
        <f>I74*22</f>
        <v>539.88</v>
      </c>
    </row>
    <row r="75" spans="1:10" ht="14.4">
      <c r="A75" s="44" t="s">
        <v>77</v>
      </c>
      <c r="B75" s="334" t="s">
        <v>187</v>
      </c>
      <c r="C75" s="334"/>
      <c r="D75" s="334"/>
      <c r="E75" s="334"/>
      <c r="F75" s="334"/>
      <c r="G75" s="67">
        <v>47.52</v>
      </c>
      <c r="I75" s="123">
        <v>0.2</v>
      </c>
      <c r="J75" s="121">
        <f>J74*I75</f>
        <v>107.976</v>
      </c>
    </row>
    <row r="76" spans="1:10" ht="13.8">
      <c r="A76" s="44"/>
      <c r="B76" s="334"/>
      <c r="C76" s="334"/>
      <c r="D76" s="334"/>
      <c r="E76" s="334"/>
      <c r="F76" s="334"/>
      <c r="G76" s="67"/>
    </row>
    <row r="77" spans="1:10" ht="13.8">
      <c r="A77" s="44"/>
      <c r="B77" s="334"/>
      <c r="C77" s="334"/>
      <c r="D77" s="334"/>
      <c r="E77" s="334"/>
      <c r="F77" s="334"/>
      <c r="G77" s="68"/>
      <c r="I77" s="325" t="s">
        <v>209</v>
      </c>
      <c r="J77" s="325"/>
    </row>
    <row r="78" spans="1:10" ht="14.4">
      <c r="A78" s="44"/>
      <c r="B78" s="334"/>
      <c r="C78" s="334"/>
      <c r="D78" s="334"/>
      <c r="E78" s="334"/>
      <c r="F78" s="334"/>
      <c r="G78" s="67"/>
      <c r="I78" s="121">
        <f>3.75*2</f>
        <v>7.5</v>
      </c>
      <c r="J78" s="122">
        <f>I78*26</f>
        <v>195</v>
      </c>
    </row>
    <row r="79" spans="1:10" ht="14.4">
      <c r="A79" s="283" t="s">
        <v>114</v>
      </c>
      <c r="B79" s="284"/>
      <c r="C79" s="284"/>
      <c r="D79" s="284"/>
      <c r="E79" s="284"/>
      <c r="F79" s="285"/>
      <c r="G79" s="61">
        <f>SUM(G73:G78)</f>
        <v>573.26099999999997</v>
      </c>
      <c r="I79" s="123">
        <v>0.06</v>
      </c>
      <c r="J79" s="121">
        <f>G50*I79</f>
        <v>101.163</v>
      </c>
    </row>
    <row r="80" spans="1:10" ht="13.8">
      <c r="A80" s="379"/>
      <c r="B80" s="379"/>
      <c r="C80" s="379"/>
      <c r="D80" s="379"/>
      <c r="E80" s="379"/>
      <c r="F80" s="379"/>
      <c r="G80" s="379"/>
    </row>
    <row r="81" spans="1:7" ht="13.8">
      <c r="A81" s="372" t="s">
        <v>115</v>
      </c>
      <c r="B81" s="372"/>
      <c r="C81" s="372"/>
      <c r="D81" s="372"/>
      <c r="E81" s="372"/>
      <c r="F81" s="372"/>
      <c r="G81" s="372"/>
    </row>
    <row r="82" spans="1:7" ht="13.8">
      <c r="A82" s="44" t="s">
        <v>116</v>
      </c>
      <c r="B82" s="334" t="s">
        <v>117</v>
      </c>
      <c r="C82" s="334"/>
      <c r="D82" s="334"/>
      <c r="E82" s="334"/>
      <c r="F82" s="334"/>
      <c r="G82" s="53">
        <f>G57</f>
        <v>344.460015</v>
      </c>
    </row>
    <row r="83" spans="1:7" ht="13.8">
      <c r="A83" s="44" t="s">
        <v>100</v>
      </c>
      <c r="B83" s="380" t="s">
        <v>101</v>
      </c>
      <c r="C83" s="380"/>
      <c r="D83" s="380"/>
      <c r="E83" s="380"/>
      <c r="F83" s="380"/>
      <c r="G83" s="53">
        <f>G69</f>
        <v>706.61748522000005</v>
      </c>
    </row>
    <row r="84" spans="1:7" ht="13.8">
      <c r="A84" s="44" t="s">
        <v>112</v>
      </c>
      <c r="B84" s="380" t="s">
        <v>113</v>
      </c>
      <c r="C84" s="380"/>
      <c r="D84" s="380"/>
      <c r="E84" s="380"/>
      <c r="F84" s="380"/>
      <c r="G84" s="53">
        <f>G79</f>
        <v>573.26099999999997</v>
      </c>
    </row>
    <row r="85" spans="1:7" ht="13.8">
      <c r="A85" s="368" t="s">
        <v>118</v>
      </c>
      <c r="B85" s="368"/>
      <c r="C85" s="368"/>
      <c r="D85" s="368"/>
      <c r="E85" s="368"/>
      <c r="F85" s="368"/>
      <c r="G85" s="69">
        <f>G82+G83+G84</f>
        <v>1624.33850022</v>
      </c>
    </row>
    <row r="86" spans="1:7" ht="13.8">
      <c r="A86" s="62"/>
      <c r="B86" s="62"/>
      <c r="C86" s="62"/>
      <c r="D86" s="62"/>
      <c r="E86" s="62"/>
      <c r="F86" s="62"/>
      <c r="G86" s="62"/>
    </row>
    <row r="87" spans="1:7" ht="13.8">
      <c r="A87" s="283" t="s">
        <v>119</v>
      </c>
      <c r="B87" s="284"/>
      <c r="C87" s="284"/>
      <c r="D87" s="284"/>
      <c r="E87" s="284"/>
      <c r="F87" s="284"/>
      <c r="G87" s="285"/>
    </row>
    <row r="88" spans="1:7" ht="13.8">
      <c r="A88" s="56">
        <v>3</v>
      </c>
      <c r="B88" s="283" t="s">
        <v>120</v>
      </c>
      <c r="C88" s="284"/>
      <c r="D88" s="284"/>
      <c r="E88" s="285"/>
      <c r="F88" s="56" t="s">
        <v>95</v>
      </c>
      <c r="G88" s="56" t="s">
        <v>72</v>
      </c>
    </row>
    <row r="89" spans="1:7" ht="13.8">
      <c r="A89" s="44" t="s">
        <v>73</v>
      </c>
      <c r="B89" s="334" t="s">
        <v>121</v>
      </c>
      <c r="C89" s="334"/>
      <c r="D89" s="334"/>
      <c r="E89" s="334"/>
      <c r="F89" s="70">
        <f>'MEMÓRIA DE CÁLCULO'!D27</f>
        <v>4.1999999999999997E-3</v>
      </c>
      <c r="G89" s="53">
        <f>F89*G50</f>
        <v>7.0814099999999991</v>
      </c>
    </row>
    <row r="90" spans="1:7" ht="13.8">
      <c r="A90" s="44" t="s">
        <v>75</v>
      </c>
      <c r="B90" s="373" t="s">
        <v>122</v>
      </c>
      <c r="C90" s="374"/>
      <c r="D90" s="374"/>
      <c r="E90" s="375"/>
      <c r="F90" s="70">
        <v>2.9999999999999997E-4</v>
      </c>
      <c r="G90" s="53">
        <f>G89*8%</f>
        <v>0.56651279999999993</v>
      </c>
    </row>
    <row r="91" spans="1:7" ht="13.8">
      <c r="A91" s="44" t="s">
        <v>79</v>
      </c>
      <c r="B91" s="334" t="s">
        <v>123</v>
      </c>
      <c r="C91" s="334"/>
      <c r="D91" s="334"/>
      <c r="E91" s="334"/>
      <c r="F91" s="71">
        <v>1.9400000000000001E-2</v>
      </c>
      <c r="G91" s="53">
        <f>F91*G50</f>
        <v>32.70937</v>
      </c>
    </row>
    <row r="92" spans="1:7" ht="13.8">
      <c r="A92" s="44" t="s">
        <v>81</v>
      </c>
      <c r="B92" s="373" t="s">
        <v>124</v>
      </c>
      <c r="C92" s="374"/>
      <c r="D92" s="374"/>
      <c r="E92" s="375"/>
      <c r="F92" s="72">
        <f>F91*F69</f>
        <v>6.7512000000000015E-3</v>
      </c>
      <c r="G92" s="53">
        <f>F92*G50</f>
        <v>11.382860760000002</v>
      </c>
    </row>
    <row r="93" spans="1:7" ht="13.8">
      <c r="A93" s="44" t="s">
        <v>83</v>
      </c>
      <c r="B93" s="389" t="s">
        <v>125</v>
      </c>
      <c r="C93" s="390"/>
      <c r="D93" s="390"/>
      <c r="E93" s="391"/>
      <c r="F93" s="73">
        <v>0.04</v>
      </c>
      <c r="G93" s="53">
        <f>F93*G50</f>
        <v>67.441999999999993</v>
      </c>
    </row>
    <row r="94" spans="1:7" ht="13.8">
      <c r="A94" s="283" t="s">
        <v>126</v>
      </c>
      <c r="B94" s="284"/>
      <c r="C94" s="284"/>
      <c r="D94" s="284"/>
      <c r="E94" s="285"/>
      <c r="F94" s="64">
        <f>SUM(F89:F93)</f>
        <v>7.0651199999999997E-2</v>
      </c>
      <c r="G94" s="61">
        <f>SUM(G89:G93)</f>
        <v>119.18215355999999</v>
      </c>
    </row>
    <row r="95" spans="1:7" ht="13.8">
      <c r="A95" s="62"/>
      <c r="B95" s="62"/>
      <c r="C95" s="62"/>
      <c r="D95" s="62"/>
      <c r="E95" s="62"/>
      <c r="F95" s="62"/>
      <c r="G95" s="62"/>
    </row>
    <row r="96" spans="1:7" ht="13.8">
      <c r="A96" s="283" t="s">
        <v>127</v>
      </c>
      <c r="B96" s="284"/>
      <c r="C96" s="284"/>
      <c r="D96" s="284"/>
      <c r="E96" s="284"/>
      <c r="F96" s="284"/>
      <c r="G96" s="285"/>
    </row>
    <row r="97" spans="1:7" ht="13.8">
      <c r="A97" s="283" t="s">
        <v>128</v>
      </c>
      <c r="B97" s="284"/>
      <c r="C97" s="284"/>
      <c r="D97" s="284"/>
      <c r="E97" s="284"/>
      <c r="F97" s="284"/>
      <c r="G97" s="285"/>
    </row>
    <row r="98" spans="1:7" ht="13.8">
      <c r="A98" s="74" t="s">
        <v>129</v>
      </c>
      <c r="B98" s="376" t="s">
        <v>130</v>
      </c>
      <c r="C98" s="377"/>
      <c r="D98" s="377"/>
      <c r="E98" s="378"/>
      <c r="F98" s="74" t="s">
        <v>95</v>
      </c>
      <c r="G98" s="74" t="s">
        <v>72</v>
      </c>
    </row>
    <row r="99" spans="1:7" ht="13.8">
      <c r="A99" s="44" t="s">
        <v>73</v>
      </c>
      <c r="B99" s="385" t="s">
        <v>131</v>
      </c>
      <c r="C99" s="385"/>
      <c r="D99" s="385"/>
      <c r="E99" s="385"/>
      <c r="F99" s="75">
        <f>'MEMÓRIA DE CÁLCULO'!D37</f>
        <v>9.2999999999999992E-3</v>
      </c>
      <c r="G99" s="76">
        <f>F99*G50</f>
        <v>15.680264999999999</v>
      </c>
    </row>
    <row r="100" spans="1:7" ht="13.8">
      <c r="A100" s="44" t="s">
        <v>75</v>
      </c>
      <c r="B100" s="385" t="s">
        <v>132</v>
      </c>
      <c r="C100" s="385"/>
      <c r="D100" s="385"/>
      <c r="E100" s="385"/>
      <c r="F100" s="77">
        <f>'MEMÓRIA DE CÁLCULO'!D38</f>
        <v>8.2000000000000007E-3</v>
      </c>
      <c r="G100" s="78">
        <f>F100*G50</f>
        <v>13.825610000000001</v>
      </c>
    </row>
    <row r="101" spans="1:7" ht="13.8">
      <c r="A101" s="44" t="s">
        <v>77</v>
      </c>
      <c r="B101" s="385" t="s">
        <v>133</v>
      </c>
      <c r="C101" s="385"/>
      <c r="D101" s="385"/>
      <c r="E101" s="385"/>
      <c r="F101" s="77">
        <v>2.0000000000000001E-4</v>
      </c>
      <c r="G101" s="78">
        <f>F101*G50</f>
        <v>0.33721000000000001</v>
      </c>
    </row>
    <row r="102" spans="1:7" ht="13.8">
      <c r="A102" s="44" t="s">
        <v>79</v>
      </c>
      <c r="B102" s="385" t="s">
        <v>134</v>
      </c>
      <c r="C102" s="385"/>
      <c r="D102" s="385"/>
      <c r="E102" s="385"/>
      <c r="F102" s="77">
        <f>'MEMÓRIA DE CÁLCULO'!D40</f>
        <v>2.9999999999999997E-4</v>
      </c>
      <c r="G102" s="78">
        <f>F102*G50</f>
        <v>0.5058149999999999</v>
      </c>
    </row>
    <row r="103" spans="1:7" ht="13.8">
      <c r="A103" s="44" t="s">
        <v>81</v>
      </c>
      <c r="B103" s="385" t="s">
        <v>135</v>
      </c>
      <c r="C103" s="385"/>
      <c r="D103" s="385"/>
      <c r="E103" s="385"/>
      <c r="F103" s="77">
        <f>'MEMÓRIA DE CÁLCULO'!D41</f>
        <v>1.2999999999999999E-3</v>
      </c>
      <c r="G103" s="78">
        <f>F103*G50</f>
        <v>2.191865</v>
      </c>
    </row>
    <row r="104" spans="1:7" ht="13.8">
      <c r="A104" s="44" t="s">
        <v>83</v>
      </c>
      <c r="B104" s="385" t="s">
        <v>136</v>
      </c>
      <c r="C104" s="385"/>
      <c r="D104" s="385"/>
      <c r="E104" s="385"/>
      <c r="F104" s="77">
        <f>'MEMÓRIA DE CÁLCULO'!D42</f>
        <v>1.66E-2</v>
      </c>
      <c r="G104" s="78">
        <f>F104*G50</f>
        <v>27.988430000000001</v>
      </c>
    </row>
    <row r="105" spans="1:7" ht="13.8">
      <c r="A105" s="116" t="s">
        <v>85</v>
      </c>
      <c r="B105" s="283" t="s">
        <v>267</v>
      </c>
      <c r="C105" s="284"/>
      <c r="D105" s="284"/>
      <c r="E105" s="285"/>
      <c r="F105" s="64">
        <f>F99+F100+F101+F102+F103+F104</f>
        <v>3.5900000000000001E-2</v>
      </c>
      <c r="G105" s="61">
        <f>SUM(G99:G104)</f>
        <v>60.529194999999994</v>
      </c>
    </row>
    <row r="106" spans="1:7" ht="13.8">
      <c r="A106" s="79" t="s">
        <v>87</v>
      </c>
      <c r="B106" s="381" t="s">
        <v>264</v>
      </c>
      <c r="C106" s="382"/>
      <c r="D106" s="382"/>
      <c r="E106" s="383"/>
      <c r="F106" s="80">
        <f>F105*F69</f>
        <v>1.2493200000000003E-2</v>
      </c>
      <c r="G106" s="55">
        <f>F106*G50</f>
        <v>21.064159860000004</v>
      </c>
    </row>
    <row r="107" spans="1:7" ht="13.8">
      <c r="A107" s="56"/>
      <c r="B107" s="283" t="s">
        <v>137</v>
      </c>
      <c r="C107" s="284"/>
      <c r="D107" s="284"/>
      <c r="E107" s="285"/>
      <c r="F107" s="64">
        <f>F105+F106</f>
        <v>4.8393200000000004E-2</v>
      </c>
      <c r="G107" s="61">
        <f>G105+G106</f>
        <v>81.593354860000005</v>
      </c>
    </row>
    <row r="108" spans="1:7" ht="13.8">
      <c r="A108" s="62"/>
      <c r="B108" s="62"/>
      <c r="C108" s="62"/>
      <c r="D108" s="62"/>
      <c r="E108" s="62"/>
      <c r="F108" s="62"/>
      <c r="G108" s="62"/>
    </row>
    <row r="109" spans="1:7" ht="13.8">
      <c r="A109" s="283" t="s">
        <v>138</v>
      </c>
      <c r="B109" s="284"/>
      <c r="C109" s="284"/>
      <c r="D109" s="284"/>
      <c r="E109" s="284"/>
      <c r="F109" s="284"/>
      <c r="G109" s="285"/>
    </row>
    <row r="110" spans="1:7" ht="13.8">
      <c r="A110" s="56" t="s">
        <v>139</v>
      </c>
      <c r="B110" s="364" t="s">
        <v>33</v>
      </c>
      <c r="C110" s="365"/>
      <c r="D110" s="365"/>
      <c r="E110" s="366"/>
      <c r="F110" s="56" t="s">
        <v>95</v>
      </c>
      <c r="G110" s="56" t="s">
        <v>72</v>
      </c>
    </row>
    <row r="111" spans="1:7" ht="13.8">
      <c r="A111" s="44" t="s">
        <v>73</v>
      </c>
      <c r="B111" s="384" t="s">
        <v>140</v>
      </c>
      <c r="C111" s="384"/>
      <c r="D111" s="384"/>
      <c r="E111" s="384"/>
      <c r="F111" s="57">
        <v>0.5</v>
      </c>
      <c r="G111" s="82">
        <v>0</v>
      </c>
    </row>
    <row r="112" spans="1:7" ht="13.8">
      <c r="A112" s="283" t="s">
        <v>141</v>
      </c>
      <c r="B112" s="284"/>
      <c r="C112" s="284"/>
      <c r="D112" s="284"/>
      <c r="E112" s="285"/>
      <c r="F112" s="64">
        <f>F111</f>
        <v>0.5</v>
      </c>
      <c r="G112" s="83">
        <f>G111</f>
        <v>0</v>
      </c>
    </row>
    <row r="113" spans="1:9" ht="13.8">
      <c r="A113" s="62"/>
      <c r="B113" s="62"/>
      <c r="C113" s="62"/>
      <c r="D113" s="62"/>
      <c r="E113" s="62"/>
      <c r="F113" s="62"/>
      <c r="G113" s="62"/>
    </row>
    <row r="114" spans="1:9" ht="13.8">
      <c r="A114" s="372" t="s">
        <v>142</v>
      </c>
      <c r="B114" s="372"/>
      <c r="C114" s="372"/>
      <c r="D114" s="372"/>
      <c r="E114" s="372"/>
      <c r="F114" s="372"/>
      <c r="G114" s="372"/>
    </row>
    <row r="115" spans="1:9" ht="13.8">
      <c r="A115" s="44" t="s">
        <v>129</v>
      </c>
      <c r="B115" s="326" t="str">
        <f>A97</f>
        <v>Submódulo 4.1 - Ausências Legais</v>
      </c>
      <c r="C115" s="327"/>
      <c r="D115" s="327"/>
      <c r="E115" s="327"/>
      <c r="F115" s="328"/>
      <c r="G115" s="53">
        <f>G105</f>
        <v>60.529194999999994</v>
      </c>
    </row>
    <row r="116" spans="1:9" ht="13.8">
      <c r="A116" s="44" t="s">
        <v>139</v>
      </c>
      <c r="B116" s="397" t="str">
        <f>A109</f>
        <v>Submódulo 4.2 - Intrajornada</v>
      </c>
      <c r="C116" s="398"/>
      <c r="D116" s="398"/>
      <c r="E116" s="398"/>
      <c r="F116" s="399"/>
      <c r="G116" s="53">
        <v>0</v>
      </c>
    </row>
    <row r="117" spans="1:9" ht="13.8">
      <c r="A117" s="368" t="s">
        <v>143</v>
      </c>
      <c r="B117" s="368"/>
      <c r="C117" s="368"/>
      <c r="D117" s="368"/>
      <c r="E117" s="368"/>
      <c r="F117" s="368"/>
      <c r="G117" s="84">
        <f>G115+G116</f>
        <v>60.529194999999994</v>
      </c>
    </row>
    <row r="118" spans="1:9" ht="13.8">
      <c r="A118" s="62"/>
      <c r="B118" s="62"/>
      <c r="C118" s="62"/>
      <c r="D118" s="62"/>
      <c r="E118" s="62"/>
      <c r="F118" s="62"/>
      <c r="G118" s="62"/>
    </row>
    <row r="119" spans="1:9" ht="13.8">
      <c r="A119" s="283" t="s">
        <v>144</v>
      </c>
      <c r="B119" s="284"/>
      <c r="C119" s="284"/>
      <c r="D119" s="284"/>
      <c r="E119" s="284"/>
      <c r="F119" s="284"/>
      <c r="G119" s="285"/>
    </row>
    <row r="120" spans="1:9" ht="13.8">
      <c r="A120" s="56">
        <v>5</v>
      </c>
      <c r="B120" s="368" t="s">
        <v>145</v>
      </c>
      <c r="C120" s="368"/>
      <c r="D120" s="368"/>
      <c r="E120" s="368"/>
      <c r="F120" s="368"/>
      <c r="G120" s="56" t="s">
        <v>72</v>
      </c>
    </row>
    <row r="121" spans="1:9" ht="13.8">
      <c r="A121" s="44" t="s">
        <v>73</v>
      </c>
      <c r="B121" s="334" t="s">
        <v>201</v>
      </c>
      <c r="C121" s="334"/>
      <c r="D121" s="334"/>
      <c r="E121" s="334"/>
      <c r="F121" s="334"/>
      <c r="G121" s="53">
        <f>'Crachá Identificaçao'!E4</f>
        <v>5</v>
      </c>
    </row>
    <row r="122" spans="1:9" ht="13.8">
      <c r="A122" s="113" t="s">
        <v>75</v>
      </c>
      <c r="B122" s="326" t="str">
        <f>'Supervisor Auxiliar Adm'!B122:F122</f>
        <v>Uniforme</v>
      </c>
      <c r="C122" s="327"/>
      <c r="D122" s="327"/>
      <c r="E122" s="327"/>
      <c r="F122" s="328"/>
      <c r="G122" s="53">
        <f>UNIFORME!E5</f>
        <v>20</v>
      </c>
    </row>
    <row r="123" spans="1:9" ht="13.8">
      <c r="A123" s="44" t="s">
        <v>77</v>
      </c>
      <c r="B123" s="327" t="str">
        <f>'Supervisor Auxiliar Adm'!B123:F123</f>
        <v xml:space="preserve">Materiais (Guarda Volumes) </v>
      </c>
      <c r="C123" s="327"/>
      <c r="D123" s="327"/>
      <c r="E123" s="327"/>
      <c r="F123" s="328"/>
      <c r="G123" s="53">
        <f>MATERIAIS!E5</f>
        <v>11.217948717948719</v>
      </c>
    </row>
    <row r="124" spans="1:9" ht="13.8">
      <c r="A124" s="283" t="s">
        <v>146</v>
      </c>
      <c r="B124" s="284"/>
      <c r="C124" s="284"/>
      <c r="D124" s="284"/>
      <c r="E124" s="284"/>
      <c r="F124" s="285"/>
      <c r="G124" s="61">
        <f>SUM(G121:G123)</f>
        <v>36.217948717948715</v>
      </c>
    </row>
    <row r="125" spans="1:9" ht="13.8">
      <c r="A125" s="62"/>
      <c r="B125" s="62"/>
      <c r="C125" s="62"/>
      <c r="D125" s="62"/>
      <c r="E125" s="62"/>
      <c r="F125" s="62"/>
      <c r="G125" s="62"/>
    </row>
    <row r="126" spans="1:9" ht="13.8">
      <c r="A126" s="283" t="s">
        <v>147</v>
      </c>
      <c r="B126" s="284"/>
      <c r="C126" s="284"/>
      <c r="D126" s="284"/>
      <c r="E126" s="284"/>
      <c r="F126" s="284"/>
      <c r="G126" s="285"/>
    </row>
    <row r="127" spans="1:9" ht="13.8">
      <c r="A127" s="79">
        <v>6</v>
      </c>
      <c r="B127" s="85" t="s">
        <v>148</v>
      </c>
      <c r="C127" s="86"/>
      <c r="D127" s="86"/>
      <c r="E127" s="56" t="s">
        <v>149</v>
      </c>
      <c r="F127" s="79" t="s">
        <v>150</v>
      </c>
      <c r="G127" s="56" t="s">
        <v>72</v>
      </c>
    </row>
    <row r="128" spans="1:9" ht="30.75" customHeight="1">
      <c r="A128" s="44" t="s">
        <v>73</v>
      </c>
      <c r="B128" s="389" t="s">
        <v>151</v>
      </c>
      <c r="C128" s="390"/>
      <c r="D128" s="391"/>
      <c r="E128" s="53">
        <f>G147</f>
        <v>3547.381957357949</v>
      </c>
      <c r="F128" s="57">
        <v>0.02</v>
      </c>
      <c r="G128" s="53">
        <f>F128*E128</f>
        <v>70.947639147158981</v>
      </c>
      <c r="I128" s="112"/>
    </row>
    <row r="129" spans="1:9" ht="13.8">
      <c r="A129" s="87" t="s">
        <v>75</v>
      </c>
      <c r="B129" s="326" t="s">
        <v>152</v>
      </c>
      <c r="C129" s="327"/>
      <c r="D129" s="328"/>
      <c r="E129" s="88">
        <f>G147+G128</f>
        <v>3618.3295965051079</v>
      </c>
      <c r="F129" s="57">
        <v>1.0696119E-2</v>
      </c>
      <c r="G129" s="53">
        <f>E129*F129</f>
        <v>38.70208394544062</v>
      </c>
      <c r="I129" s="134"/>
    </row>
    <row r="130" spans="1:9" ht="13.8">
      <c r="A130" s="283" t="s">
        <v>153</v>
      </c>
      <c r="B130" s="284"/>
      <c r="C130" s="284"/>
      <c r="D130" s="284"/>
      <c r="E130" s="285"/>
      <c r="F130" s="60">
        <f>F128+F129</f>
        <v>3.0696119000000001E-2</v>
      </c>
      <c r="G130" s="61">
        <f>G128+G129</f>
        <v>109.6497230925996</v>
      </c>
    </row>
    <row r="131" spans="1:9" ht="13.8">
      <c r="A131" s="44" t="s">
        <v>77</v>
      </c>
      <c r="B131" s="386" t="s">
        <v>154</v>
      </c>
      <c r="C131" s="387"/>
      <c r="D131" s="387"/>
      <c r="E131" s="388"/>
      <c r="F131" s="90"/>
      <c r="G131" s="53"/>
    </row>
    <row r="132" spans="1:9" ht="13.8">
      <c r="A132" s="44"/>
      <c r="B132" s="389" t="s">
        <v>155</v>
      </c>
      <c r="C132" s="390"/>
      <c r="D132" s="390"/>
      <c r="E132" s="53">
        <f>G50+G55+G56+G91+G92+G99</f>
        <v>2090.2825107599997</v>
      </c>
      <c r="F132" s="57">
        <v>0.01</v>
      </c>
      <c r="G132" s="53">
        <f>E132*F132</f>
        <v>20.902825107599998</v>
      </c>
    </row>
    <row r="133" spans="1:9" ht="13.8">
      <c r="A133" s="44"/>
      <c r="B133" s="389" t="s">
        <v>156</v>
      </c>
      <c r="C133" s="390"/>
      <c r="D133" s="390"/>
      <c r="E133" s="53">
        <f>(G147+G130+G132)/0.95</f>
        <v>3871.5100058506832</v>
      </c>
      <c r="F133" s="57">
        <f>[2]PROPOSTA!M17</f>
        <v>0</v>
      </c>
      <c r="G133" s="53">
        <f>F133*E133</f>
        <v>0</v>
      </c>
    </row>
    <row r="134" spans="1:9" ht="13.8">
      <c r="A134" s="44"/>
      <c r="B134" s="326" t="s">
        <v>157</v>
      </c>
      <c r="C134" s="327"/>
      <c r="D134" s="327"/>
      <c r="E134" s="53">
        <f>(G147+G130+G132)/0.95</f>
        <v>3871.5100058506832</v>
      </c>
      <c r="F134" s="57">
        <v>0.05</v>
      </c>
      <c r="G134" s="53">
        <f>F134*E134</f>
        <v>193.57550029253417</v>
      </c>
    </row>
    <row r="135" spans="1:9" ht="13.8">
      <c r="A135" s="44"/>
      <c r="B135" s="326" t="s">
        <v>158</v>
      </c>
      <c r="C135" s="327"/>
      <c r="D135" s="327"/>
      <c r="E135" s="81"/>
      <c r="F135" s="90"/>
      <c r="G135" s="53"/>
    </row>
    <row r="136" spans="1:9" ht="13.8">
      <c r="A136" s="283" t="s">
        <v>159</v>
      </c>
      <c r="B136" s="284"/>
      <c r="C136" s="284"/>
      <c r="D136" s="284"/>
      <c r="E136" s="285"/>
      <c r="F136" s="111">
        <f>F132+F133+F134</f>
        <v>6.0000000000000005E-2</v>
      </c>
      <c r="G136" s="61">
        <f>G132+G133+G134</f>
        <v>214.47832540013417</v>
      </c>
    </row>
    <row r="137" spans="1:9" ht="13.8">
      <c r="A137" s="283" t="s">
        <v>160</v>
      </c>
      <c r="B137" s="284"/>
      <c r="C137" s="284"/>
      <c r="D137" s="284"/>
      <c r="E137" s="285"/>
      <c r="F137" s="91">
        <f>F130+F136</f>
        <v>9.0696119000000006E-2</v>
      </c>
      <c r="G137" s="61">
        <f>G130+G136</f>
        <v>324.1280484927338</v>
      </c>
    </row>
    <row r="138" spans="1:9" ht="13.8">
      <c r="A138" s="392"/>
      <c r="B138" s="393"/>
      <c r="C138" s="393"/>
      <c r="D138" s="393"/>
      <c r="E138" s="393"/>
      <c r="F138" s="393"/>
      <c r="G138" s="394"/>
    </row>
    <row r="139" spans="1:9" ht="13.8">
      <c r="A139" s="392" t="s">
        <v>161</v>
      </c>
      <c r="B139" s="393"/>
      <c r="C139" s="393"/>
      <c r="D139" s="393"/>
      <c r="E139" s="393"/>
      <c r="F139" s="393"/>
      <c r="G139" s="394"/>
    </row>
    <row r="140" spans="1:9" ht="13.8">
      <c r="A140" s="368" t="s">
        <v>162</v>
      </c>
      <c r="B140" s="368"/>
      <c r="C140" s="368"/>
      <c r="D140" s="368"/>
      <c r="E140" s="368"/>
      <c r="F140" s="368"/>
      <c r="G140" s="368"/>
    </row>
    <row r="141" spans="1:9" ht="13.8">
      <c r="A141" s="56" t="s">
        <v>163</v>
      </c>
      <c r="B141" s="395" t="s">
        <v>164</v>
      </c>
      <c r="C141" s="395"/>
      <c r="D141" s="395"/>
      <c r="E141" s="395"/>
      <c r="F141" s="395"/>
      <c r="G141" s="56" t="s">
        <v>165</v>
      </c>
    </row>
    <row r="142" spans="1:9" ht="13.8">
      <c r="A142" s="44" t="s">
        <v>73</v>
      </c>
      <c r="B142" s="334" t="s">
        <v>166</v>
      </c>
      <c r="C142" s="334"/>
      <c r="D142" s="334"/>
      <c r="E142" s="334"/>
      <c r="F142" s="334"/>
      <c r="G142" s="53">
        <f>G50</f>
        <v>1686.05</v>
      </c>
    </row>
    <row r="143" spans="1:9" ht="13.8">
      <c r="A143" s="44" t="s">
        <v>75</v>
      </c>
      <c r="B143" s="334" t="s">
        <v>167</v>
      </c>
      <c r="C143" s="334"/>
      <c r="D143" s="334"/>
      <c r="E143" s="334"/>
      <c r="F143" s="334"/>
      <c r="G143" s="53">
        <f>G85</f>
        <v>1624.33850022</v>
      </c>
    </row>
    <row r="144" spans="1:9" ht="13.8">
      <c r="A144" s="44" t="s">
        <v>77</v>
      </c>
      <c r="B144" s="334" t="s">
        <v>168</v>
      </c>
      <c r="C144" s="334"/>
      <c r="D144" s="334"/>
      <c r="E144" s="334"/>
      <c r="F144" s="334"/>
      <c r="G144" s="53">
        <f>G94</f>
        <v>119.18215355999999</v>
      </c>
    </row>
    <row r="145" spans="1:9" ht="13.8">
      <c r="A145" s="44" t="s">
        <v>79</v>
      </c>
      <c r="B145" s="334" t="s">
        <v>169</v>
      </c>
      <c r="C145" s="334"/>
      <c r="D145" s="334"/>
      <c r="E145" s="334"/>
      <c r="F145" s="334"/>
      <c r="G145" s="53">
        <f>G107</f>
        <v>81.593354860000005</v>
      </c>
    </row>
    <row r="146" spans="1:9" ht="13.8">
      <c r="A146" s="58" t="s">
        <v>81</v>
      </c>
      <c r="B146" s="327" t="s">
        <v>170</v>
      </c>
      <c r="C146" s="327"/>
      <c r="D146" s="327"/>
      <c r="E146" s="327"/>
      <c r="F146" s="328"/>
      <c r="G146" s="53">
        <f>G124</f>
        <v>36.217948717948715</v>
      </c>
    </row>
    <row r="147" spans="1:9" ht="13.8">
      <c r="A147" s="392" t="s">
        <v>171</v>
      </c>
      <c r="B147" s="393"/>
      <c r="C147" s="393"/>
      <c r="D147" s="393"/>
      <c r="E147" s="393"/>
      <c r="F147" s="394"/>
      <c r="G147" s="89">
        <f>SUM(G142:G146)</f>
        <v>3547.381957357949</v>
      </c>
    </row>
    <row r="148" spans="1:9" ht="13.8">
      <c r="A148" s="44" t="s">
        <v>83</v>
      </c>
      <c r="B148" s="326" t="s">
        <v>172</v>
      </c>
      <c r="C148" s="327"/>
      <c r="D148" s="327"/>
      <c r="E148" s="327"/>
      <c r="F148" s="328"/>
      <c r="G148" s="53">
        <f>G137</f>
        <v>324.1280484927338</v>
      </c>
    </row>
    <row r="149" spans="1:9" ht="13.8">
      <c r="A149" s="283" t="s">
        <v>173</v>
      </c>
      <c r="B149" s="284"/>
      <c r="C149" s="284"/>
      <c r="D149" s="284"/>
      <c r="E149" s="284"/>
      <c r="F149" s="285"/>
      <c r="G149" s="61">
        <f>G147+G148</f>
        <v>3871.5100058506828</v>
      </c>
    </row>
    <row r="150" spans="1:9" ht="13.8">
      <c r="A150" s="92"/>
      <c r="B150" s="93"/>
      <c r="C150" s="93"/>
      <c r="D150" s="93"/>
      <c r="E150" s="93"/>
      <c r="F150" s="94"/>
      <c r="G150" s="95"/>
    </row>
    <row r="151" spans="1:9" ht="13.8">
      <c r="A151" s="392" t="s">
        <v>174</v>
      </c>
      <c r="B151" s="393"/>
      <c r="C151" s="393"/>
      <c r="D151" s="393"/>
      <c r="E151" s="393"/>
      <c r="F151" s="393"/>
      <c r="G151" s="394"/>
    </row>
    <row r="152" spans="1:9" ht="13.8">
      <c r="A152" s="283" t="s">
        <v>175</v>
      </c>
      <c r="B152" s="284"/>
      <c r="C152" s="284"/>
      <c r="D152" s="284"/>
      <c r="E152" s="284"/>
      <c r="F152" s="284"/>
      <c r="G152" s="285"/>
    </row>
    <row r="153" spans="1:9" ht="41.4">
      <c r="A153" s="369" t="s">
        <v>176</v>
      </c>
      <c r="B153" s="371"/>
      <c r="C153" s="96" t="s">
        <v>177</v>
      </c>
      <c r="D153" s="96" t="s">
        <v>178</v>
      </c>
      <c r="E153" s="96" t="s">
        <v>179</v>
      </c>
      <c r="F153" s="97" t="s">
        <v>180</v>
      </c>
      <c r="G153" s="96" t="s">
        <v>181</v>
      </c>
    </row>
    <row r="154" spans="1:9" ht="13.8">
      <c r="A154" s="401" t="str">
        <f>A27</f>
        <v>Auxiliar Administrativo</v>
      </c>
      <c r="B154" s="402"/>
      <c r="C154" s="98">
        <f>G149</f>
        <v>3871.5100058506828</v>
      </c>
      <c r="D154" s="99">
        <v>1</v>
      </c>
      <c r="E154" s="98">
        <f>C154*D154</f>
        <v>3871.5100058506828</v>
      </c>
      <c r="F154" s="100">
        <v>12</v>
      </c>
      <c r="G154" s="53">
        <f>E154*F154</f>
        <v>46458.120070208191</v>
      </c>
    </row>
    <row r="155" spans="1:9" ht="13.8">
      <c r="A155" s="283" t="s">
        <v>182</v>
      </c>
      <c r="B155" s="284"/>
      <c r="C155" s="284"/>
      <c r="D155" s="284"/>
      <c r="E155" s="284"/>
      <c r="F155" s="285"/>
      <c r="G155" s="61">
        <f>G154</f>
        <v>46458.120070208191</v>
      </c>
    </row>
    <row r="156" spans="1:9" ht="13.8">
      <c r="A156" s="101"/>
      <c r="B156" s="62"/>
      <c r="C156" s="62"/>
      <c r="D156" s="62"/>
      <c r="E156" s="62"/>
      <c r="F156" s="62"/>
      <c r="G156" s="62"/>
    </row>
    <row r="157" spans="1:9" ht="13.8">
      <c r="A157" s="392" t="s">
        <v>183</v>
      </c>
      <c r="B157" s="393"/>
      <c r="C157" s="393"/>
      <c r="D157" s="393"/>
      <c r="E157" s="393"/>
      <c r="F157" s="393"/>
      <c r="G157" s="394"/>
    </row>
    <row r="158" spans="1:9" ht="13.8">
      <c r="A158" s="283" t="s">
        <v>184</v>
      </c>
      <c r="B158" s="284"/>
      <c r="C158" s="284"/>
      <c r="D158" s="284"/>
      <c r="E158" s="284"/>
      <c r="F158" s="284"/>
      <c r="G158" s="285"/>
    </row>
    <row r="159" spans="1:9" ht="13.8">
      <c r="A159" s="102" t="s">
        <v>73</v>
      </c>
      <c r="B159" s="329" t="s">
        <v>185</v>
      </c>
      <c r="C159" s="329"/>
      <c r="D159" s="329"/>
      <c r="E159" s="329"/>
      <c r="F159" s="329"/>
      <c r="G159" s="89">
        <f>G155</f>
        <v>46458.120070208191</v>
      </c>
      <c r="I159" s="110"/>
    </row>
    <row r="160" spans="1:9" ht="13.8">
      <c r="A160" s="103" t="s">
        <v>75</v>
      </c>
      <c r="B160" s="400" t="s">
        <v>186</v>
      </c>
      <c r="C160" s="400"/>
      <c r="D160" s="400"/>
      <c r="E160" s="400"/>
      <c r="F160" s="400"/>
      <c r="G160" s="104">
        <f>G159*12</f>
        <v>557497.44084249833</v>
      </c>
    </row>
    <row r="161" spans="1:7" ht="13.8">
      <c r="A161" s="105"/>
      <c r="B161" s="106"/>
      <c r="C161" s="106"/>
      <c r="D161" s="106"/>
      <c r="E161" s="106"/>
      <c r="F161" s="106"/>
      <c r="G161" s="107"/>
    </row>
    <row r="162" spans="1:7" ht="13.8">
      <c r="A162" s="105"/>
      <c r="B162" s="106"/>
      <c r="C162" s="106"/>
      <c r="D162" s="106"/>
      <c r="E162" s="106"/>
      <c r="F162" s="106"/>
      <c r="G162" s="106"/>
    </row>
    <row r="163" spans="1:7" ht="13.8">
      <c r="A163" s="105"/>
      <c r="B163" s="106"/>
      <c r="C163" s="106"/>
      <c r="D163" s="106"/>
      <c r="E163" s="106"/>
      <c r="F163" s="106"/>
    </row>
    <row r="165" spans="1:7">
      <c r="A165" s="108"/>
      <c r="B165" s="109"/>
    </row>
    <row r="170" spans="1:7">
      <c r="C170" s="396" t="s">
        <v>274</v>
      </c>
      <c r="D170" s="396"/>
      <c r="E170" s="396"/>
    </row>
  </sheetData>
  <mergeCells count="163">
    <mergeCell ref="C170:E170"/>
    <mergeCell ref="A154:B154"/>
    <mergeCell ref="A155:F155"/>
    <mergeCell ref="A157:G157"/>
    <mergeCell ref="A158:G158"/>
    <mergeCell ref="B159:F159"/>
    <mergeCell ref="B160:F160"/>
    <mergeCell ref="A147:F147"/>
    <mergeCell ref="B148:F148"/>
    <mergeCell ref="A149:F149"/>
    <mergeCell ref="A151:G151"/>
    <mergeCell ref="A152:G152"/>
    <mergeCell ref="A153:B153"/>
    <mergeCell ref="B141:F141"/>
    <mergeCell ref="B142:F142"/>
    <mergeCell ref="B143:F143"/>
    <mergeCell ref="B144:F144"/>
    <mergeCell ref="B145:F145"/>
    <mergeCell ref="B146:F146"/>
    <mergeCell ref="B135:D135"/>
    <mergeCell ref="A136:E136"/>
    <mergeCell ref="A137:E137"/>
    <mergeCell ref="A138:G138"/>
    <mergeCell ref="A139:G139"/>
    <mergeCell ref="A140:G140"/>
    <mergeCell ref="B129:D129"/>
    <mergeCell ref="A130:E130"/>
    <mergeCell ref="B131:E131"/>
    <mergeCell ref="B132:D132"/>
    <mergeCell ref="B133:D133"/>
    <mergeCell ref="B134:D134"/>
    <mergeCell ref="B120:F120"/>
    <mergeCell ref="B121:F121"/>
    <mergeCell ref="B123:F123"/>
    <mergeCell ref="A124:F124"/>
    <mergeCell ref="A126:G126"/>
    <mergeCell ref="B128:D128"/>
    <mergeCell ref="A112:E112"/>
    <mergeCell ref="A114:G114"/>
    <mergeCell ref="B115:F115"/>
    <mergeCell ref="B116:F116"/>
    <mergeCell ref="A117:F117"/>
    <mergeCell ref="A119:G119"/>
    <mergeCell ref="B106:E106"/>
    <mergeCell ref="B107:E107"/>
    <mergeCell ref="A109:G109"/>
    <mergeCell ref="B110:E110"/>
    <mergeCell ref="B111:E111"/>
    <mergeCell ref="B99:E99"/>
    <mergeCell ref="B100:E100"/>
    <mergeCell ref="B101:E101"/>
    <mergeCell ref="B102:E102"/>
    <mergeCell ref="B103:E103"/>
    <mergeCell ref="B104:E104"/>
    <mergeCell ref="B92:E92"/>
    <mergeCell ref="B93:E93"/>
    <mergeCell ref="A94:E94"/>
    <mergeCell ref="A96:G96"/>
    <mergeCell ref="A97:G97"/>
    <mergeCell ref="B98:E98"/>
    <mergeCell ref="A85:F85"/>
    <mergeCell ref="A87:G87"/>
    <mergeCell ref="B88:E88"/>
    <mergeCell ref="B89:E89"/>
    <mergeCell ref="B90:E90"/>
    <mergeCell ref="B91:E91"/>
    <mergeCell ref="A79:F79"/>
    <mergeCell ref="A80:G80"/>
    <mergeCell ref="A81:G81"/>
    <mergeCell ref="B82:F82"/>
    <mergeCell ref="B83:F83"/>
    <mergeCell ref="B84:F84"/>
    <mergeCell ref="B73:F73"/>
    <mergeCell ref="B74:F74"/>
    <mergeCell ref="B75:F75"/>
    <mergeCell ref="B76:F76"/>
    <mergeCell ref="B77:F77"/>
    <mergeCell ref="B78:F78"/>
    <mergeCell ref="B66:E66"/>
    <mergeCell ref="B67:E67"/>
    <mergeCell ref="B68:E68"/>
    <mergeCell ref="A69:E69"/>
    <mergeCell ref="A71:G71"/>
    <mergeCell ref="B72:F72"/>
    <mergeCell ref="B60:E60"/>
    <mergeCell ref="B61:E61"/>
    <mergeCell ref="B62:E62"/>
    <mergeCell ref="B63:E63"/>
    <mergeCell ref="B64:E64"/>
    <mergeCell ref="B65:E65"/>
    <mergeCell ref="A53:G53"/>
    <mergeCell ref="B54:E54"/>
    <mergeCell ref="B55:E55"/>
    <mergeCell ref="B56:E56"/>
    <mergeCell ref="A57:E57"/>
    <mergeCell ref="A59:G59"/>
    <mergeCell ref="B47:F47"/>
    <mergeCell ref="B48:F48"/>
    <mergeCell ref="B49:F49"/>
    <mergeCell ref="A50:F50"/>
    <mergeCell ref="A51:G51"/>
    <mergeCell ref="A52:G52"/>
    <mergeCell ref="B41:F41"/>
    <mergeCell ref="B42:F42"/>
    <mergeCell ref="B43:F43"/>
    <mergeCell ref="B44:F44"/>
    <mergeCell ref="B45:F45"/>
    <mergeCell ref="B46:F46"/>
    <mergeCell ref="A27:C27"/>
    <mergeCell ref="D27:E27"/>
    <mergeCell ref="F27:G27"/>
    <mergeCell ref="B36:E36"/>
    <mergeCell ref="F36:G36"/>
    <mergeCell ref="B37:E37"/>
    <mergeCell ref="F37:G37"/>
    <mergeCell ref="A39:G39"/>
    <mergeCell ref="B40:F40"/>
    <mergeCell ref="B33:E33"/>
    <mergeCell ref="F33:G33"/>
    <mergeCell ref="B34:E34"/>
    <mergeCell ref="F34:G34"/>
    <mergeCell ref="B35:E35"/>
    <mergeCell ref="F35:G35"/>
    <mergeCell ref="A3:E3"/>
    <mergeCell ref="A4:E4"/>
    <mergeCell ref="A7:G7"/>
    <mergeCell ref="A8:G8"/>
    <mergeCell ref="A9:G9"/>
    <mergeCell ref="A10:G11"/>
    <mergeCell ref="F21:G21"/>
    <mergeCell ref="B22:E22"/>
    <mergeCell ref="F22:G22"/>
    <mergeCell ref="B16:G16"/>
    <mergeCell ref="A17:G17"/>
    <mergeCell ref="A18:G18"/>
    <mergeCell ref="B19:E19"/>
    <mergeCell ref="F19:G19"/>
    <mergeCell ref="B20:E20"/>
    <mergeCell ref="F20:G20"/>
    <mergeCell ref="I73:J73"/>
    <mergeCell ref="I77:J77"/>
    <mergeCell ref="B122:F122"/>
    <mergeCell ref="B105:E105"/>
    <mergeCell ref="B12:D12"/>
    <mergeCell ref="E12:G12"/>
    <mergeCell ref="B13:D13"/>
    <mergeCell ref="E13:G13"/>
    <mergeCell ref="B14:G14"/>
    <mergeCell ref="B15:D15"/>
    <mergeCell ref="F15:G15"/>
    <mergeCell ref="B23:E23"/>
    <mergeCell ref="F23:G23"/>
    <mergeCell ref="A24:E24"/>
    <mergeCell ref="A29:G29"/>
    <mergeCell ref="A30:G30"/>
    <mergeCell ref="B31:E31"/>
    <mergeCell ref="F31:G31"/>
    <mergeCell ref="B32:E32"/>
    <mergeCell ref="F32:G32"/>
    <mergeCell ref="A25:G25"/>
    <mergeCell ref="A26:C26"/>
    <mergeCell ref="D26:E26"/>
    <mergeCell ref="F26:G26"/>
  </mergeCells>
  <pageMargins left="0.25" right="0.25" top="0.75" bottom="0.75" header="0.3" footer="0.3"/>
  <pageSetup paperSize="9" scale="95"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6EC6F-3283-42B8-8277-9D16EF4399B3}">
  <sheetPr>
    <tabColor rgb="FFFFFF00"/>
  </sheetPr>
  <dimension ref="A1:G6"/>
  <sheetViews>
    <sheetView workbookViewId="0">
      <selection activeCell="D11" sqref="D11"/>
    </sheetView>
  </sheetViews>
  <sheetFormatPr defaultColWidth="9.109375" defaultRowHeight="14.4"/>
  <cols>
    <col min="1" max="1" width="97.33203125" style="13" customWidth="1"/>
    <col min="2" max="2" width="6.88671875" style="13" customWidth="1"/>
    <col min="3" max="3" width="12" style="13" bestFit="1" customWidth="1"/>
    <col min="4" max="4" width="19.109375" style="13" bestFit="1" customWidth="1"/>
    <col min="5" max="5" width="13.88671875" style="13" bestFit="1" customWidth="1"/>
    <col min="6" max="7" width="13.77734375" style="13" bestFit="1" customWidth="1"/>
    <col min="8" max="8" width="10.109375" style="13" bestFit="1" customWidth="1"/>
    <col min="9" max="16384" width="9.109375" style="13"/>
  </cols>
  <sheetData>
    <row r="1" spans="1:7" ht="16.2" thickBot="1">
      <c r="A1" s="403" t="s">
        <v>202</v>
      </c>
      <c r="B1" s="124" t="s">
        <v>193</v>
      </c>
      <c r="C1" s="124" t="s">
        <v>165</v>
      </c>
      <c r="D1" s="124" t="s">
        <v>194</v>
      </c>
      <c r="E1" s="124" t="s">
        <v>165</v>
      </c>
      <c r="F1" s="125"/>
    </row>
    <row r="2" spans="1:7" ht="16.2" thickBot="1">
      <c r="A2" s="403"/>
      <c r="B2" s="124" t="s">
        <v>195</v>
      </c>
      <c r="C2" s="124" t="s">
        <v>196</v>
      </c>
      <c r="D2" s="124" t="s">
        <v>197</v>
      </c>
      <c r="E2" s="124" t="s">
        <v>198</v>
      </c>
      <c r="F2" s="125"/>
    </row>
    <row r="3" spans="1:7" ht="136.80000000000001" customHeight="1" thickBot="1">
      <c r="A3" s="126" t="s">
        <v>200</v>
      </c>
      <c r="B3" s="127">
        <v>2</v>
      </c>
      <c r="C3" s="128">
        <v>30</v>
      </c>
      <c r="D3" s="127">
        <v>12</v>
      </c>
      <c r="E3" s="128">
        <f t="shared" ref="E3" si="0">ROUND((B3*C3)/D3,2)</f>
        <v>5</v>
      </c>
      <c r="F3" s="125"/>
      <c r="G3" s="129"/>
    </row>
    <row r="4" spans="1:7" ht="16.2" thickBot="1">
      <c r="A4" s="404" t="s">
        <v>199</v>
      </c>
      <c r="B4" s="404"/>
      <c r="C4" s="404"/>
      <c r="D4" s="404"/>
      <c r="E4" s="130">
        <f>SUM(E3:E3)</f>
        <v>5</v>
      </c>
      <c r="F4" s="125"/>
    </row>
    <row r="5" spans="1:7" ht="15.6">
      <c r="A5" s="405"/>
      <c r="B5" s="405"/>
      <c r="C5" s="405"/>
      <c r="D5" s="405"/>
      <c r="E5" s="131"/>
      <c r="F5" s="125"/>
    </row>
    <row r="6" spans="1:7" ht="15.6">
      <c r="A6" s="132"/>
      <c r="B6" s="132"/>
      <c r="C6" s="132"/>
      <c r="D6" s="132"/>
      <c r="E6" s="133"/>
      <c r="F6" s="125"/>
    </row>
  </sheetData>
  <sheetProtection algorithmName="SHA-512" hashValue="OepVYmmxWOO5nlktnEj/UVmn8j7JyHgd/zrXXOn2i/OAbWVqafUUg7aoLJESLHcNEgNrsHor5OxCLB28a7db/g==" saltValue="XEz3846VH+Ik992kYOBP/g==" spinCount="100000" sheet="1" objects="1" scenarios="1"/>
  <mergeCells count="3">
    <mergeCell ref="A1:A2"/>
    <mergeCell ref="A4:D4"/>
    <mergeCell ref="A5:D5"/>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27864-AC19-4BE0-8531-1685B5F367C2}">
  <sheetPr>
    <tabColor rgb="FF00B050"/>
  </sheetPr>
  <dimension ref="A1:G6"/>
  <sheetViews>
    <sheetView workbookViewId="0">
      <selection activeCell="E13" sqref="E13"/>
    </sheetView>
  </sheetViews>
  <sheetFormatPr defaultColWidth="9.109375" defaultRowHeight="14.4"/>
  <cols>
    <col min="1" max="1" width="97.33203125" style="13" customWidth="1"/>
    <col min="2" max="2" width="6.88671875" style="13" customWidth="1"/>
    <col min="3" max="3" width="12" style="13" bestFit="1" customWidth="1"/>
    <col min="4" max="4" width="19.109375" style="13" bestFit="1" customWidth="1"/>
    <col min="5" max="5" width="13.88671875" style="13" bestFit="1" customWidth="1"/>
    <col min="6" max="7" width="13.77734375" style="13" bestFit="1" customWidth="1"/>
    <col min="8" max="8" width="10.109375" style="13" bestFit="1" customWidth="1"/>
    <col min="9" max="16384" width="9.109375" style="13"/>
  </cols>
  <sheetData>
    <row r="1" spans="1:7" ht="16.2" thickBot="1">
      <c r="A1" s="403" t="s">
        <v>205</v>
      </c>
      <c r="B1" s="124" t="s">
        <v>193</v>
      </c>
      <c r="C1" s="124" t="s">
        <v>165</v>
      </c>
      <c r="D1" s="124" t="s">
        <v>194</v>
      </c>
      <c r="E1" s="124" t="s">
        <v>165</v>
      </c>
      <c r="F1" s="125"/>
    </row>
    <row r="2" spans="1:7" ht="16.2" thickBot="1">
      <c r="A2" s="403"/>
      <c r="B2" s="124" t="s">
        <v>195</v>
      </c>
      <c r="C2" s="124" t="s">
        <v>196</v>
      </c>
      <c r="D2" s="124" t="s">
        <v>197</v>
      </c>
      <c r="E2" s="124" t="s">
        <v>198</v>
      </c>
      <c r="F2" s="125"/>
    </row>
    <row r="3" spans="1:7" ht="30">
      <c r="A3" s="126" t="s">
        <v>203</v>
      </c>
      <c r="B3" s="127">
        <v>2</v>
      </c>
      <c r="C3" s="128">
        <v>120</v>
      </c>
      <c r="D3" s="127">
        <v>12</v>
      </c>
      <c r="E3" s="128">
        <f>(B3*C3)/D3</f>
        <v>20</v>
      </c>
      <c r="F3" s="125"/>
    </row>
    <row r="4" spans="1:7" ht="15.6" thickBot="1">
      <c r="A4" s="126"/>
      <c r="B4" s="127"/>
      <c r="C4" s="128"/>
      <c r="D4" s="127"/>
      <c r="E4" s="128"/>
      <c r="F4" s="125"/>
      <c r="G4" s="129"/>
    </row>
    <row r="5" spans="1:7" ht="16.2" thickBot="1">
      <c r="A5" s="404" t="s">
        <v>199</v>
      </c>
      <c r="B5" s="404"/>
      <c r="C5" s="404"/>
      <c r="D5" s="404"/>
      <c r="E5" s="130">
        <f>SUM(E3:E4)</f>
        <v>20</v>
      </c>
      <c r="F5" s="125"/>
    </row>
    <row r="6" spans="1:7" ht="15.6">
      <c r="A6" s="405"/>
      <c r="B6" s="405"/>
      <c r="C6" s="405"/>
      <c r="D6" s="405"/>
      <c r="E6" s="131"/>
      <c r="F6" s="125"/>
    </row>
  </sheetData>
  <sheetProtection algorithmName="SHA-512" hashValue="xMrSyS12rVBVMstC5fxXlK928nysn9aJMU7tGQOgu+xJiimmtGjPBeiwMAEriQ2ysyaPOxA7SCeF/tVbrmEW1g==" saltValue="RS8wRqx8Bc8okNZSpGWwHw==" spinCount="100000" sheet="1" objects="1" scenarios="1"/>
  <mergeCells count="3">
    <mergeCell ref="A1:A2"/>
    <mergeCell ref="A5:D5"/>
    <mergeCell ref="A6:D6"/>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9AD80-5C70-445F-9EB0-6D0648422B0A}">
  <sheetPr>
    <tabColor rgb="FFFFFF00"/>
  </sheetPr>
  <dimension ref="A1:G6"/>
  <sheetViews>
    <sheetView workbookViewId="0">
      <selection activeCell="F15" sqref="F15"/>
    </sheetView>
  </sheetViews>
  <sheetFormatPr defaultColWidth="9.109375" defaultRowHeight="14.4"/>
  <cols>
    <col min="1" max="1" width="97.33203125" style="13" customWidth="1"/>
    <col min="2" max="2" width="6.88671875" style="13" customWidth="1"/>
    <col min="3" max="3" width="13.88671875" style="13" bestFit="1" customWidth="1"/>
    <col min="4" max="4" width="19.109375" style="13" bestFit="1" customWidth="1"/>
    <col min="5" max="5" width="13.88671875" style="13" bestFit="1" customWidth="1"/>
    <col min="6" max="7" width="13.77734375" style="13" bestFit="1" customWidth="1"/>
    <col min="8" max="8" width="10.109375" style="13" bestFit="1" customWidth="1"/>
    <col min="9" max="16384" width="9.109375" style="13"/>
  </cols>
  <sheetData>
    <row r="1" spans="1:7" ht="16.2" thickBot="1">
      <c r="A1" s="403" t="s">
        <v>206</v>
      </c>
      <c r="B1" s="124" t="s">
        <v>193</v>
      </c>
      <c r="C1" s="124" t="s">
        <v>165</v>
      </c>
      <c r="D1" s="124" t="s">
        <v>194</v>
      </c>
      <c r="E1" s="124" t="s">
        <v>165</v>
      </c>
      <c r="F1" s="125"/>
    </row>
    <row r="2" spans="1:7" ht="16.2" thickBot="1">
      <c r="A2" s="403"/>
      <c r="B2" s="124" t="s">
        <v>195</v>
      </c>
      <c r="C2" s="124" t="s">
        <v>196</v>
      </c>
      <c r="D2" s="124" t="s">
        <v>197</v>
      </c>
      <c r="E2" s="124" t="s">
        <v>198</v>
      </c>
      <c r="F2" s="125"/>
    </row>
    <row r="3" spans="1:7" ht="15">
      <c r="A3" s="126" t="s">
        <v>207</v>
      </c>
      <c r="B3" s="127">
        <v>1</v>
      </c>
      <c r="C3" s="128">
        <v>1750</v>
      </c>
      <c r="D3" s="127">
        <v>12</v>
      </c>
      <c r="E3" s="128">
        <f>(B3*C3)/D3</f>
        <v>145.83333333333334</v>
      </c>
      <c r="F3" s="125"/>
    </row>
    <row r="4" spans="1:7" ht="15.6" thickBot="1">
      <c r="A4" s="126"/>
      <c r="B4" s="127"/>
      <c r="C4" s="128"/>
      <c r="D4" s="127"/>
      <c r="E4" s="128"/>
      <c r="F4" s="125"/>
      <c r="G4" s="129"/>
    </row>
    <row r="5" spans="1:7" ht="16.2" thickBot="1">
      <c r="A5" s="404" t="s">
        <v>199</v>
      </c>
      <c r="B5" s="404"/>
      <c r="C5" s="404"/>
      <c r="D5" s="404"/>
      <c r="E5" s="130">
        <f>E3/13</f>
        <v>11.217948717948719</v>
      </c>
      <c r="F5" s="125"/>
    </row>
    <row r="6" spans="1:7" ht="15.6">
      <c r="A6" s="405"/>
      <c r="B6" s="405"/>
      <c r="C6" s="405"/>
      <c r="D6" s="405"/>
      <c r="E6" s="131"/>
      <c r="F6" s="125"/>
    </row>
  </sheetData>
  <sheetProtection algorithmName="SHA-512" hashValue="TuCc9yLsD/R+0n1FNx8qxLXDbO79bvxbCE+/ooucJcJTxX7L4MhdWv5HYvl0aCI2XhCEx0m31xMbYr1HanA9ng==" saltValue="Z8XlpOjb4QCRGjPd9WG10A==" spinCount="100000" sheet="1" objects="1" scenarios="1"/>
  <mergeCells count="3">
    <mergeCell ref="A1:A2"/>
    <mergeCell ref="A5:D5"/>
    <mergeCell ref="A6:D6"/>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3</vt:i4>
      </vt:variant>
    </vt:vector>
  </HeadingPairs>
  <TitlesOfParts>
    <vt:vector size="10" baseType="lpstr">
      <vt:lpstr>PROPOSTA</vt:lpstr>
      <vt:lpstr>MEMÓRIA DE CÁLCULO</vt:lpstr>
      <vt:lpstr>Supervisor Auxiliar Adm</vt:lpstr>
      <vt:lpstr>Auxiliar Administrativo</vt:lpstr>
      <vt:lpstr>Crachá Identificaçao</vt:lpstr>
      <vt:lpstr>UNIFORME</vt:lpstr>
      <vt:lpstr>MATERIAIS</vt:lpstr>
      <vt:lpstr>'Auxiliar Administrativo'!Area_de_impressao</vt:lpstr>
      <vt:lpstr>'MEMÓRIA DE CÁLCULO'!Area_de_impressao</vt:lpstr>
      <vt:lpstr>'Supervisor Auxiliar Adm'!Area_de_impressao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Volante</dc:creator>
  <cp:lastModifiedBy>ANTONIO CLAUDIO DA SILVA DO NASCIMENTO</cp:lastModifiedBy>
  <cp:lastPrinted>2022-06-02T22:27:50Z</cp:lastPrinted>
  <dcterms:created xsi:type="dcterms:W3CDTF">2022-05-17T21:04:33Z</dcterms:created>
  <dcterms:modified xsi:type="dcterms:W3CDTF">2022-06-02T22:28:29Z</dcterms:modified>
</cp:coreProperties>
</file>